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W:\INTERNI\Akvizice, tendry\DPS_Viktoria Zizkov_00\CN_IWU\"/>
    </mc:Choice>
  </mc:AlternateContent>
  <bookViews>
    <workbookView xWindow="0" yWindow="0" windowWidth="9590" windowHeight="440" firstSheet="1" activeTab="1"/>
  </bookViews>
  <sheets>
    <sheet name="Rekapitulace stavby" sheetId="1" r:id="rId1"/>
    <sheet name="SO01 - Rekonstrukce" sheetId="2" r:id="rId2"/>
    <sheet name="Elektro" sheetId="3" r:id="rId3"/>
    <sheet name="Injektáž - etapa 1" sheetId="4" r:id="rId4"/>
  </sheets>
  <externalReferences>
    <externalReference r:id="rId5"/>
    <externalReference r:id="rId6"/>
  </externalReferences>
  <definedNames>
    <definedName name="_xlnm._FilterDatabase" localSheetId="1" hidden="1">'SO01 - Rekonstrukce'!$C$142:$K$1725</definedName>
    <definedName name="CisloRozpoctu">'[1]Krycí list'!$C$2</definedName>
    <definedName name="cislostavby">'[1]Krycí list'!$A$7</definedName>
    <definedName name="Mena">[2]Stavba!$J$29</definedName>
    <definedName name="NazevRozpoctu">'[1]Krycí list'!$D$2</definedName>
    <definedName name="nazevstavby">'[1]Krycí list'!$C$7</definedName>
    <definedName name="_xlnm.Print_Titles" localSheetId="3">'Injektáž - etapa 1'!$1:$7</definedName>
    <definedName name="_xlnm.Print_Titles" localSheetId="0">'Rekapitulace stavby'!$92:$92</definedName>
    <definedName name="_xlnm.Print_Titles" localSheetId="1">'SO01 - Rekonstrukce'!$142:$142</definedName>
    <definedName name="_xlnm.Print_Area" localSheetId="2">Elektro!$A$1:$E$164</definedName>
    <definedName name="_xlnm.Print_Area" localSheetId="3">'Injektáž - etapa 1'!$A$1:$W$73</definedName>
    <definedName name="_xlnm.Print_Area" localSheetId="0">'Rekapitulace stavby'!$D$4:$AO$76,'Rekapitulace stavby'!$C$82:$AQ$96</definedName>
    <definedName name="_xlnm.Print_Area" localSheetId="1">'SO01 - Rekonstrukce'!$C$4:$J$76,'SO01 - Rekonstrukce'!$C$82:$J$124,'SO01 - Rekonstrukce'!$C$130:$J$1725</definedName>
    <definedName name="PocetMJ">#REF!</definedName>
    <definedName name="SazbaDPH1">'[1]Krycí list'!$C$30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71" i="4" l="1"/>
  <c r="V69" i="4" s="1"/>
  <c r="Q71" i="4"/>
  <c r="O71" i="4"/>
  <c r="K71" i="4"/>
  <c r="I71" i="4"/>
  <c r="G71" i="4"/>
  <c r="M71" i="4" s="1"/>
  <c r="V70" i="4"/>
  <c r="Q70" i="4"/>
  <c r="Q69" i="4" s="1"/>
  <c r="O70" i="4"/>
  <c r="K70" i="4"/>
  <c r="K69" i="4" s="1"/>
  <c r="I70" i="4"/>
  <c r="G70" i="4"/>
  <c r="M70" i="4" s="1"/>
  <c r="O69" i="4"/>
  <c r="I69" i="4"/>
  <c r="G69" i="4"/>
  <c r="V68" i="4"/>
  <c r="Q68" i="4"/>
  <c r="O68" i="4"/>
  <c r="K68" i="4"/>
  <c r="I68" i="4"/>
  <c r="G68" i="4"/>
  <c r="M68" i="4" s="1"/>
  <c r="V67" i="4"/>
  <c r="V66" i="4" s="1"/>
  <c r="Q67" i="4"/>
  <c r="O67" i="4"/>
  <c r="O66" i="4" s="1"/>
  <c r="K67" i="4"/>
  <c r="K66" i="4" s="1"/>
  <c r="I67" i="4"/>
  <c r="G67" i="4"/>
  <c r="M67" i="4" s="1"/>
  <c r="Q66" i="4"/>
  <c r="I66" i="4"/>
  <c r="G66" i="4"/>
  <c r="V65" i="4"/>
  <c r="Q65" i="4"/>
  <c r="O65" i="4"/>
  <c r="K65" i="4"/>
  <c r="I65" i="4"/>
  <c r="G65" i="4"/>
  <c r="M65" i="4" s="1"/>
  <c r="V64" i="4"/>
  <c r="Q64" i="4"/>
  <c r="O64" i="4"/>
  <c r="K64" i="4"/>
  <c r="I64" i="4"/>
  <c r="G64" i="4"/>
  <c r="M64" i="4" s="1"/>
  <c r="V63" i="4"/>
  <c r="V62" i="4" s="1"/>
  <c r="Q63" i="4"/>
  <c r="Q62" i="4" s="1"/>
  <c r="O63" i="4"/>
  <c r="K63" i="4"/>
  <c r="K62" i="4" s="1"/>
  <c r="I63" i="4"/>
  <c r="G63" i="4"/>
  <c r="M63" i="4" s="1"/>
  <c r="O62" i="4"/>
  <c r="I62" i="4"/>
  <c r="G62" i="4"/>
  <c r="V60" i="4"/>
  <c r="Q60" i="4"/>
  <c r="O60" i="4"/>
  <c r="K60" i="4"/>
  <c r="I60" i="4"/>
  <c r="G60" i="4"/>
  <c r="M60" i="4" s="1"/>
  <c r="V59" i="4"/>
  <c r="Q59" i="4"/>
  <c r="O59" i="4"/>
  <c r="M59" i="4"/>
  <c r="K59" i="4"/>
  <c r="K50" i="4" s="1"/>
  <c r="I59" i="4"/>
  <c r="G59" i="4"/>
  <c r="V58" i="4"/>
  <c r="Q58" i="4"/>
  <c r="O58" i="4"/>
  <c r="M58" i="4"/>
  <c r="K58" i="4"/>
  <c r="I58" i="4"/>
  <c r="G58" i="4"/>
  <c r="V55" i="4"/>
  <c r="Q55" i="4"/>
  <c r="O55" i="4"/>
  <c r="K55" i="4"/>
  <c r="I55" i="4"/>
  <c r="I50" i="4" s="1"/>
  <c r="G55" i="4"/>
  <c r="M55" i="4" s="1"/>
  <c r="V51" i="4"/>
  <c r="Q51" i="4"/>
  <c r="Q50" i="4" s="1"/>
  <c r="O51" i="4"/>
  <c r="O50" i="4" s="1"/>
  <c r="K51" i="4"/>
  <c r="I51" i="4"/>
  <c r="G51" i="4"/>
  <c r="M51" i="4" s="1"/>
  <c r="V50" i="4"/>
  <c r="G50" i="4"/>
  <c r="V48" i="4"/>
  <c r="Q48" i="4"/>
  <c r="O48" i="4"/>
  <c r="K48" i="4"/>
  <c r="I48" i="4"/>
  <c r="G48" i="4"/>
  <c r="M48" i="4" s="1"/>
  <c r="V46" i="4"/>
  <c r="Q46" i="4"/>
  <c r="O46" i="4"/>
  <c r="K46" i="4"/>
  <c r="I46" i="4"/>
  <c r="G46" i="4"/>
  <c r="M46" i="4" s="1"/>
  <c r="V43" i="4"/>
  <c r="Q43" i="4"/>
  <c r="O43" i="4"/>
  <c r="K43" i="4"/>
  <c r="I43" i="4"/>
  <c r="G43" i="4"/>
  <c r="M43" i="4" s="1"/>
  <c r="V42" i="4"/>
  <c r="Q42" i="4"/>
  <c r="O42" i="4"/>
  <c r="K42" i="4"/>
  <c r="I42" i="4"/>
  <c r="G42" i="4"/>
  <c r="M42" i="4" s="1"/>
  <c r="V40" i="4"/>
  <c r="Q40" i="4"/>
  <c r="O40" i="4"/>
  <c r="K40" i="4"/>
  <c r="I40" i="4"/>
  <c r="G40" i="4"/>
  <c r="M40" i="4" s="1"/>
  <c r="V39" i="4"/>
  <c r="V38" i="4" s="1"/>
  <c r="Q39" i="4"/>
  <c r="Q38" i="4" s="1"/>
  <c r="O39" i="4"/>
  <c r="O38" i="4" s="1"/>
  <c r="K39" i="4"/>
  <c r="K38" i="4" s="1"/>
  <c r="I39" i="4"/>
  <c r="G39" i="4"/>
  <c r="I38" i="4"/>
  <c r="BA36" i="4"/>
  <c r="BA35" i="4"/>
  <c r="V34" i="4"/>
  <c r="Q34" i="4"/>
  <c r="O34" i="4"/>
  <c r="K34" i="4"/>
  <c r="I34" i="4"/>
  <c r="G34" i="4"/>
  <c r="M34" i="4" s="1"/>
  <c r="V32" i="4"/>
  <c r="Q32" i="4"/>
  <c r="O32" i="4"/>
  <c r="K32" i="4"/>
  <c r="I32" i="4"/>
  <c r="I28" i="4" s="1"/>
  <c r="G32" i="4"/>
  <c r="M32" i="4" s="1"/>
  <c r="V29" i="4"/>
  <c r="V28" i="4" s="1"/>
  <c r="Q29" i="4"/>
  <c r="O29" i="4"/>
  <c r="O28" i="4" s="1"/>
  <c r="K29" i="4"/>
  <c r="K28" i="4" s="1"/>
  <c r="I29" i="4"/>
  <c r="G29" i="4"/>
  <c r="M29" i="4" s="1"/>
  <c r="Q28" i="4"/>
  <c r="V26" i="4"/>
  <c r="Q26" i="4"/>
  <c r="O26" i="4"/>
  <c r="K26" i="4"/>
  <c r="I26" i="4"/>
  <c r="G26" i="4"/>
  <c r="M26" i="4" s="1"/>
  <c r="V24" i="4"/>
  <c r="V23" i="4" s="1"/>
  <c r="Q24" i="4"/>
  <c r="Q23" i="4" s="1"/>
  <c r="O24" i="4"/>
  <c r="M24" i="4"/>
  <c r="M23" i="4" s="1"/>
  <c r="K24" i="4"/>
  <c r="I24" i="4"/>
  <c r="I23" i="4" s="1"/>
  <c r="G24" i="4"/>
  <c r="O23" i="4"/>
  <c r="K23" i="4"/>
  <c r="G23" i="4"/>
  <c r="V21" i="4"/>
  <c r="Q21" i="4"/>
  <c r="O21" i="4"/>
  <c r="K21" i="4"/>
  <c r="I21" i="4"/>
  <c r="G21" i="4"/>
  <c r="M21" i="4" s="1"/>
  <c r="V18" i="4"/>
  <c r="Q18" i="4"/>
  <c r="O18" i="4"/>
  <c r="K18" i="4"/>
  <c r="I18" i="4"/>
  <c r="G18" i="4"/>
  <c r="M18" i="4" s="1"/>
  <c r="V15" i="4"/>
  <c r="Q15" i="4"/>
  <c r="Q14" i="4" s="1"/>
  <c r="O15" i="4"/>
  <c r="O14" i="4" s="1"/>
  <c r="K15" i="4"/>
  <c r="K14" i="4" s="1"/>
  <c r="I15" i="4"/>
  <c r="I14" i="4" s="1"/>
  <c r="G15" i="4"/>
  <c r="M15" i="4" s="1"/>
  <c r="V14" i="4"/>
  <c r="G14" i="4"/>
  <c r="V11" i="4"/>
  <c r="Q11" i="4"/>
  <c r="O11" i="4"/>
  <c r="K11" i="4"/>
  <c r="I11" i="4"/>
  <c r="G11" i="4"/>
  <c r="M11" i="4" s="1"/>
  <c r="V9" i="4"/>
  <c r="V8" i="4" s="1"/>
  <c r="Q9" i="4"/>
  <c r="O9" i="4"/>
  <c r="O8" i="4" s="1"/>
  <c r="K9" i="4"/>
  <c r="K8" i="4" s="1"/>
  <c r="I9" i="4"/>
  <c r="I8" i="4" s="1"/>
  <c r="G9" i="4"/>
  <c r="M9" i="4" s="1"/>
  <c r="Q8" i="4"/>
  <c r="E103" i="3"/>
  <c r="E102" i="3"/>
  <c r="E101" i="3"/>
  <c r="E100" i="3"/>
  <c r="E96" i="3"/>
  <c r="E95" i="3"/>
  <c r="E94" i="3"/>
  <c r="E82" i="3"/>
  <c r="E80" i="3"/>
  <c r="E78" i="3"/>
  <c r="E76" i="3"/>
  <c r="E74" i="3"/>
  <c r="E72" i="3"/>
  <c r="E70" i="3"/>
  <c r="E68" i="3"/>
  <c r="E66" i="3"/>
  <c r="E64" i="3"/>
  <c r="E62" i="3"/>
  <c r="E60" i="3"/>
  <c r="E58" i="3"/>
  <c r="E56" i="3"/>
  <c r="E54" i="3"/>
  <c r="E52" i="3"/>
  <c r="E50" i="3"/>
  <c r="E48" i="3"/>
  <c r="E46" i="3"/>
  <c r="E44" i="3"/>
  <c r="E42" i="3"/>
  <c r="E40" i="3"/>
  <c r="E38" i="3"/>
  <c r="E36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E6" i="3"/>
  <c r="E5" i="3"/>
  <c r="E4" i="3"/>
  <c r="E3" i="3"/>
  <c r="E97" i="3" l="1"/>
  <c r="E84" i="3"/>
  <c r="D133" i="3" s="1"/>
  <c r="E26" i="3"/>
  <c r="D131" i="3" s="1"/>
  <c r="D139" i="3" s="1"/>
  <c r="M8" i="4"/>
  <c r="G38" i="4"/>
  <c r="M66" i="4"/>
  <c r="M14" i="4"/>
  <c r="E104" i="3"/>
  <c r="M28" i="4"/>
  <c r="M50" i="4"/>
  <c r="M69" i="4"/>
  <c r="M62" i="4"/>
  <c r="G28" i="4"/>
  <c r="M39" i="4"/>
  <c r="M38" i="4" s="1"/>
  <c r="G8" i="4"/>
  <c r="E106" i="3" l="1"/>
  <c r="D145" i="3" s="1"/>
  <c r="D149" i="3" s="1"/>
  <c r="D137" i="3"/>
  <c r="D141" i="3" s="1"/>
  <c r="D143" i="3" s="1"/>
  <c r="G74" i="4"/>
  <c r="D147" i="3" l="1"/>
  <c r="D156" i="3" s="1"/>
  <c r="J37" i="2"/>
  <c r="J36" i="2"/>
  <c r="AY95" i="1"/>
  <c r="J35" i="2"/>
  <c r="AX95" i="1"/>
  <c r="BI1725" i="2"/>
  <c r="BH1725" i="2"/>
  <c r="BG1725" i="2"/>
  <c r="BF1725" i="2"/>
  <c r="T1725" i="2"/>
  <c r="T1724" i="2"/>
  <c r="R1725" i="2"/>
  <c r="R1724" i="2"/>
  <c r="P1725" i="2"/>
  <c r="P1724" i="2" s="1"/>
  <c r="BI1723" i="2"/>
  <c r="BH1723" i="2"/>
  <c r="BG1723" i="2"/>
  <c r="BF1723" i="2"/>
  <c r="T1723" i="2"/>
  <c r="T1722" i="2"/>
  <c r="R1723" i="2"/>
  <c r="R1722" i="2" s="1"/>
  <c r="P1723" i="2"/>
  <c r="P1722" i="2" s="1"/>
  <c r="BI1721" i="2"/>
  <c r="BH1721" i="2"/>
  <c r="BG1721" i="2"/>
  <c r="BF1721" i="2"/>
  <c r="T1721" i="2"/>
  <c r="R1721" i="2"/>
  <c r="P1721" i="2"/>
  <c r="BI1720" i="2"/>
  <c r="BH1720" i="2"/>
  <c r="BG1720" i="2"/>
  <c r="BF1720" i="2"/>
  <c r="T1720" i="2"/>
  <c r="R1720" i="2"/>
  <c r="P1720" i="2"/>
  <c r="BI1719" i="2"/>
  <c r="BH1719" i="2"/>
  <c r="BG1719" i="2"/>
  <c r="BF1719" i="2"/>
  <c r="T1719" i="2"/>
  <c r="R1719" i="2"/>
  <c r="P1719" i="2"/>
  <c r="BI1629" i="2"/>
  <c r="BH1629" i="2"/>
  <c r="BG1629" i="2"/>
  <c r="BF1629" i="2"/>
  <c r="T1629" i="2"/>
  <c r="R1629" i="2"/>
  <c r="P1629" i="2"/>
  <c r="BI1541" i="2"/>
  <c r="BH1541" i="2"/>
  <c r="BG1541" i="2"/>
  <c r="BF1541" i="2"/>
  <c r="T1541" i="2"/>
  <c r="R1541" i="2"/>
  <c r="P1541" i="2"/>
  <c r="BI1448" i="2"/>
  <c r="BH1448" i="2"/>
  <c r="BG1448" i="2"/>
  <c r="BF1448" i="2"/>
  <c r="T1448" i="2"/>
  <c r="R1448" i="2"/>
  <c r="P1448" i="2"/>
  <c r="BI1442" i="2"/>
  <c r="BH1442" i="2"/>
  <c r="BG1442" i="2"/>
  <c r="BF1442" i="2"/>
  <c r="T1442" i="2"/>
  <c r="R1442" i="2"/>
  <c r="P1442" i="2"/>
  <c r="BI1437" i="2"/>
  <c r="BH1437" i="2"/>
  <c r="BG1437" i="2"/>
  <c r="BF1437" i="2"/>
  <c r="T1437" i="2"/>
  <c r="R1437" i="2"/>
  <c r="P1437" i="2"/>
  <c r="BI1432" i="2"/>
  <c r="BH1432" i="2"/>
  <c r="BG1432" i="2"/>
  <c r="BF1432" i="2"/>
  <c r="T1432" i="2"/>
  <c r="R1432" i="2"/>
  <c r="P1432" i="2"/>
  <c r="BI1430" i="2"/>
  <c r="BH1430" i="2"/>
  <c r="BG1430" i="2"/>
  <c r="BF1430" i="2"/>
  <c r="T1430" i="2"/>
  <c r="R1430" i="2"/>
  <c r="P1430" i="2"/>
  <c r="BI1429" i="2"/>
  <c r="BH1429" i="2"/>
  <c r="BG1429" i="2"/>
  <c r="BF1429" i="2"/>
  <c r="T1429" i="2"/>
  <c r="R1429" i="2"/>
  <c r="P1429" i="2"/>
  <c r="BI1378" i="2"/>
  <c r="BH1378" i="2"/>
  <c r="BG1378" i="2"/>
  <c r="BF1378" i="2"/>
  <c r="T1378" i="2"/>
  <c r="R1378" i="2"/>
  <c r="P1378" i="2"/>
  <c r="BI1372" i="2"/>
  <c r="BH1372" i="2"/>
  <c r="BG1372" i="2"/>
  <c r="BF1372" i="2"/>
  <c r="T1372" i="2"/>
  <c r="R1372" i="2"/>
  <c r="P1372" i="2"/>
  <c r="BI1370" i="2"/>
  <c r="BH1370" i="2"/>
  <c r="BG1370" i="2"/>
  <c r="BF1370" i="2"/>
  <c r="T1370" i="2"/>
  <c r="R1370" i="2"/>
  <c r="P1370" i="2"/>
  <c r="BI1366" i="2"/>
  <c r="BH1366" i="2"/>
  <c r="BG1366" i="2"/>
  <c r="BF1366" i="2"/>
  <c r="T1366" i="2"/>
  <c r="R1366" i="2"/>
  <c r="P1366" i="2"/>
  <c r="BI1322" i="2"/>
  <c r="BH1322" i="2"/>
  <c r="BG1322" i="2"/>
  <c r="BF1322" i="2"/>
  <c r="T1322" i="2"/>
  <c r="R1322" i="2"/>
  <c r="P1322" i="2"/>
  <c r="BI1321" i="2"/>
  <c r="BH1321" i="2"/>
  <c r="BG1321" i="2"/>
  <c r="BF1321" i="2"/>
  <c r="T1321" i="2"/>
  <c r="R1321" i="2"/>
  <c r="P1321" i="2"/>
  <c r="BI1277" i="2"/>
  <c r="BH1277" i="2"/>
  <c r="BG1277" i="2"/>
  <c r="BF1277" i="2"/>
  <c r="T1277" i="2"/>
  <c r="R1277" i="2"/>
  <c r="P1277" i="2"/>
  <c r="BI1232" i="2"/>
  <c r="BH1232" i="2"/>
  <c r="BG1232" i="2"/>
  <c r="BF1232" i="2"/>
  <c r="T1232" i="2"/>
  <c r="R1232" i="2"/>
  <c r="P1232" i="2"/>
  <c r="BI1188" i="2"/>
  <c r="BH1188" i="2"/>
  <c r="BG1188" i="2"/>
  <c r="BF1188" i="2"/>
  <c r="T1188" i="2"/>
  <c r="R1188" i="2"/>
  <c r="P1188" i="2"/>
  <c r="BI1144" i="2"/>
  <c r="BH1144" i="2"/>
  <c r="BG1144" i="2"/>
  <c r="BF1144" i="2"/>
  <c r="T1144" i="2"/>
  <c r="R1144" i="2"/>
  <c r="P1144" i="2"/>
  <c r="BI1126" i="2"/>
  <c r="BH1126" i="2"/>
  <c r="BG1126" i="2"/>
  <c r="BF1126" i="2"/>
  <c r="T1126" i="2"/>
  <c r="R1126" i="2"/>
  <c r="P1126" i="2"/>
  <c r="BI1082" i="2"/>
  <c r="BH1082" i="2"/>
  <c r="BG1082" i="2"/>
  <c r="BF1082" i="2"/>
  <c r="T1082" i="2"/>
  <c r="R1082" i="2"/>
  <c r="P1082" i="2"/>
  <c r="BI1038" i="2"/>
  <c r="BH1038" i="2"/>
  <c r="BG1038" i="2"/>
  <c r="BF1038" i="2"/>
  <c r="T1038" i="2"/>
  <c r="R1038" i="2"/>
  <c r="P1038" i="2"/>
  <c r="BI1036" i="2"/>
  <c r="BH1036" i="2"/>
  <c r="BG1036" i="2"/>
  <c r="BF1036" i="2"/>
  <c r="T1036" i="2"/>
  <c r="R1036" i="2"/>
  <c r="P1036" i="2"/>
  <c r="BI1029" i="2"/>
  <c r="BH1029" i="2"/>
  <c r="BG1029" i="2"/>
  <c r="BF1029" i="2"/>
  <c r="T1029" i="2"/>
  <c r="R1029" i="2"/>
  <c r="P1029" i="2"/>
  <c r="BI1025" i="2"/>
  <c r="BH1025" i="2"/>
  <c r="BG1025" i="2"/>
  <c r="BF1025" i="2"/>
  <c r="T1025" i="2"/>
  <c r="R1025" i="2"/>
  <c r="P1025" i="2"/>
  <c r="BI1023" i="2"/>
  <c r="BH1023" i="2"/>
  <c r="BG1023" i="2"/>
  <c r="BF1023" i="2"/>
  <c r="T1023" i="2"/>
  <c r="R1023" i="2"/>
  <c r="P1023" i="2"/>
  <c r="BI979" i="2"/>
  <c r="BH979" i="2"/>
  <c r="BG979" i="2"/>
  <c r="BF979" i="2"/>
  <c r="T979" i="2"/>
  <c r="R979" i="2"/>
  <c r="P979" i="2"/>
  <c r="BI972" i="2"/>
  <c r="BH972" i="2"/>
  <c r="BG972" i="2"/>
  <c r="BF972" i="2"/>
  <c r="T972" i="2"/>
  <c r="R972" i="2"/>
  <c r="P972" i="2"/>
  <c r="BI953" i="2"/>
  <c r="BH953" i="2"/>
  <c r="BG953" i="2"/>
  <c r="BF953" i="2"/>
  <c r="T953" i="2"/>
  <c r="R953" i="2"/>
  <c r="P953" i="2"/>
  <c r="BI899" i="2"/>
  <c r="BH899" i="2"/>
  <c r="BG899" i="2"/>
  <c r="BF899" i="2"/>
  <c r="T899" i="2"/>
  <c r="R899" i="2"/>
  <c r="P899" i="2"/>
  <c r="BI880" i="2"/>
  <c r="BH880" i="2"/>
  <c r="BG880" i="2"/>
  <c r="BF880" i="2"/>
  <c r="T880" i="2"/>
  <c r="R880" i="2"/>
  <c r="P880" i="2"/>
  <c r="BI878" i="2"/>
  <c r="BH878" i="2"/>
  <c r="BG878" i="2"/>
  <c r="BF878" i="2"/>
  <c r="T878" i="2"/>
  <c r="R878" i="2"/>
  <c r="P878" i="2"/>
  <c r="BI855" i="2"/>
  <c r="BH855" i="2"/>
  <c r="BG855" i="2"/>
  <c r="BF855" i="2"/>
  <c r="T855" i="2"/>
  <c r="R855" i="2"/>
  <c r="P855" i="2"/>
  <c r="BI831" i="2"/>
  <c r="BH831" i="2"/>
  <c r="BG831" i="2"/>
  <c r="BF831" i="2"/>
  <c r="T831" i="2"/>
  <c r="R831" i="2"/>
  <c r="P831" i="2"/>
  <c r="BI829" i="2"/>
  <c r="BH829" i="2"/>
  <c r="BG829" i="2"/>
  <c r="BF829" i="2"/>
  <c r="T829" i="2"/>
  <c r="R829" i="2"/>
  <c r="P829" i="2"/>
  <c r="BI814" i="2"/>
  <c r="BH814" i="2"/>
  <c r="BG814" i="2"/>
  <c r="BF814" i="2"/>
  <c r="T814" i="2"/>
  <c r="R814" i="2"/>
  <c r="P814" i="2"/>
  <c r="BI799" i="2"/>
  <c r="BH799" i="2"/>
  <c r="BG799" i="2"/>
  <c r="BF799" i="2"/>
  <c r="T799" i="2"/>
  <c r="R799" i="2"/>
  <c r="P799" i="2"/>
  <c r="BI786" i="2"/>
  <c r="BH786" i="2"/>
  <c r="BG786" i="2"/>
  <c r="BF786" i="2"/>
  <c r="T786" i="2"/>
  <c r="R786" i="2"/>
  <c r="P786" i="2"/>
  <c r="BI763" i="2"/>
  <c r="BH763" i="2"/>
  <c r="BG763" i="2"/>
  <c r="BF763" i="2"/>
  <c r="T763" i="2"/>
  <c r="R763" i="2"/>
  <c r="P763" i="2"/>
  <c r="BI761" i="2"/>
  <c r="BH761" i="2"/>
  <c r="BG761" i="2"/>
  <c r="BF761" i="2"/>
  <c r="T761" i="2"/>
  <c r="R761" i="2"/>
  <c r="P761" i="2"/>
  <c r="BI757" i="2"/>
  <c r="BH757" i="2"/>
  <c r="BG757" i="2"/>
  <c r="BF757" i="2"/>
  <c r="T757" i="2"/>
  <c r="R757" i="2"/>
  <c r="P757" i="2"/>
  <c r="BI756" i="2"/>
  <c r="BH756" i="2"/>
  <c r="BG756" i="2"/>
  <c r="BF756" i="2"/>
  <c r="T756" i="2"/>
  <c r="R756" i="2"/>
  <c r="P756" i="2"/>
  <c r="BI750" i="2"/>
  <c r="BH750" i="2"/>
  <c r="BG750" i="2"/>
  <c r="BF750" i="2"/>
  <c r="T750" i="2"/>
  <c r="R750" i="2"/>
  <c r="P750" i="2"/>
  <c r="BI748" i="2"/>
  <c r="BH748" i="2"/>
  <c r="BG748" i="2"/>
  <c r="BF748" i="2"/>
  <c r="T748" i="2"/>
  <c r="R748" i="2"/>
  <c r="P748" i="2"/>
  <c r="BI747" i="2"/>
  <c r="BH747" i="2"/>
  <c r="BG747" i="2"/>
  <c r="BF747" i="2"/>
  <c r="T747" i="2"/>
  <c r="R747" i="2"/>
  <c r="P747" i="2"/>
  <c r="BI736" i="2"/>
  <c r="BH736" i="2"/>
  <c r="BG736" i="2"/>
  <c r="BF736" i="2"/>
  <c r="T736" i="2"/>
  <c r="R736" i="2"/>
  <c r="P736" i="2"/>
  <c r="BI734" i="2"/>
  <c r="BH734" i="2"/>
  <c r="BG734" i="2"/>
  <c r="BF734" i="2"/>
  <c r="T734" i="2"/>
  <c r="R734" i="2"/>
  <c r="P734" i="2"/>
  <c r="BI733" i="2"/>
  <c r="BH733" i="2"/>
  <c r="BG733" i="2"/>
  <c r="BF733" i="2"/>
  <c r="T733" i="2"/>
  <c r="R733" i="2"/>
  <c r="P733" i="2"/>
  <c r="BI728" i="2"/>
  <c r="BH728" i="2"/>
  <c r="BG728" i="2"/>
  <c r="BF728" i="2"/>
  <c r="T728" i="2"/>
  <c r="R728" i="2"/>
  <c r="P728" i="2"/>
  <c r="BI724" i="2"/>
  <c r="BH724" i="2"/>
  <c r="BG724" i="2"/>
  <c r="BF724" i="2"/>
  <c r="T724" i="2"/>
  <c r="R724" i="2"/>
  <c r="P724" i="2"/>
  <c r="BI719" i="2"/>
  <c r="BH719" i="2"/>
  <c r="BG719" i="2"/>
  <c r="BF719" i="2"/>
  <c r="T719" i="2"/>
  <c r="R719" i="2"/>
  <c r="P719" i="2"/>
  <c r="BI715" i="2"/>
  <c r="BH715" i="2"/>
  <c r="BG715" i="2"/>
  <c r="BF715" i="2"/>
  <c r="T715" i="2"/>
  <c r="R715" i="2"/>
  <c r="P715" i="2"/>
  <c r="BI708" i="2"/>
  <c r="BH708" i="2"/>
  <c r="BG708" i="2"/>
  <c r="BF708" i="2"/>
  <c r="T708" i="2"/>
  <c r="R708" i="2"/>
  <c r="R703" i="2"/>
  <c r="P708" i="2"/>
  <c r="BI704" i="2"/>
  <c r="BH704" i="2"/>
  <c r="BG704" i="2"/>
  <c r="BF704" i="2"/>
  <c r="T704" i="2"/>
  <c r="R704" i="2"/>
  <c r="P704" i="2"/>
  <c r="P703" i="2" s="1"/>
  <c r="BI702" i="2"/>
  <c r="BH702" i="2"/>
  <c r="BG702" i="2"/>
  <c r="BF702" i="2"/>
  <c r="T702" i="2"/>
  <c r="R702" i="2"/>
  <c r="P702" i="2"/>
  <c r="BI701" i="2"/>
  <c r="BH701" i="2"/>
  <c r="BG701" i="2"/>
  <c r="BF701" i="2"/>
  <c r="T701" i="2"/>
  <c r="R701" i="2"/>
  <c r="P701" i="2"/>
  <c r="BI699" i="2"/>
  <c r="BH699" i="2"/>
  <c r="BG699" i="2"/>
  <c r="BF699" i="2"/>
  <c r="T699" i="2"/>
  <c r="T698" i="2"/>
  <c r="R699" i="2"/>
  <c r="R698" i="2" s="1"/>
  <c r="P699" i="2"/>
  <c r="P698" i="2" s="1"/>
  <c r="BI697" i="2"/>
  <c r="BH697" i="2"/>
  <c r="BG697" i="2"/>
  <c r="BF697" i="2"/>
  <c r="T697" i="2"/>
  <c r="R697" i="2"/>
  <c r="P697" i="2"/>
  <c r="BI696" i="2"/>
  <c r="BH696" i="2"/>
  <c r="BG696" i="2"/>
  <c r="BF696" i="2"/>
  <c r="T696" i="2"/>
  <c r="R696" i="2"/>
  <c r="P696" i="2"/>
  <c r="BI695" i="2"/>
  <c r="BH695" i="2"/>
  <c r="BG695" i="2"/>
  <c r="BF695" i="2"/>
  <c r="T695" i="2"/>
  <c r="R695" i="2"/>
  <c r="P695" i="2"/>
  <c r="BI693" i="2"/>
  <c r="BH693" i="2"/>
  <c r="BG693" i="2"/>
  <c r="BF693" i="2"/>
  <c r="T693" i="2"/>
  <c r="R693" i="2"/>
  <c r="P693" i="2"/>
  <c r="BI692" i="2"/>
  <c r="BH692" i="2"/>
  <c r="BG692" i="2"/>
  <c r="BF692" i="2"/>
  <c r="T692" i="2"/>
  <c r="R692" i="2"/>
  <c r="P692" i="2"/>
  <c r="BI691" i="2"/>
  <c r="BH691" i="2"/>
  <c r="BG691" i="2"/>
  <c r="BF691" i="2"/>
  <c r="T691" i="2"/>
  <c r="R691" i="2"/>
  <c r="P691" i="2"/>
  <c r="BI687" i="2"/>
  <c r="BH687" i="2"/>
  <c r="BG687" i="2"/>
  <c r="BF687" i="2"/>
  <c r="T687" i="2"/>
  <c r="R687" i="2"/>
  <c r="P687" i="2"/>
  <c r="BI665" i="2"/>
  <c r="BH665" i="2"/>
  <c r="BG665" i="2"/>
  <c r="BF665" i="2"/>
  <c r="T665" i="2"/>
  <c r="R665" i="2"/>
  <c r="P665" i="2"/>
  <c r="BI653" i="2"/>
  <c r="BH653" i="2"/>
  <c r="BG653" i="2"/>
  <c r="BF653" i="2"/>
  <c r="T653" i="2"/>
  <c r="R653" i="2"/>
  <c r="P653" i="2"/>
  <c r="BI633" i="2"/>
  <c r="BH633" i="2"/>
  <c r="BG633" i="2"/>
  <c r="BF633" i="2"/>
  <c r="T633" i="2"/>
  <c r="R633" i="2"/>
  <c r="P633" i="2"/>
  <c r="BI627" i="2"/>
  <c r="BH627" i="2"/>
  <c r="BG627" i="2"/>
  <c r="BF627" i="2"/>
  <c r="T627" i="2"/>
  <c r="R627" i="2"/>
  <c r="P627" i="2"/>
  <c r="BI617" i="2"/>
  <c r="BH617" i="2"/>
  <c r="BG617" i="2"/>
  <c r="BF617" i="2"/>
  <c r="T617" i="2"/>
  <c r="R617" i="2"/>
  <c r="P617" i="2"/>
  <c r="BI607" i="2"/>
  <c r="BH607" i="2"/>
  <c r="BG607" i="2"/>
  <c r="BF607" i="2"/>
  <c r="T607" i="2"/>
  <c r="R607" i="2"/>
  <c r="P607" i="2"/>
  <c r="BI595" i="2"/>
  <c r="BH595" i="2"/>
  <c r="BG595" i="2"/>
  <c r="BF595" i="2"/>
  <c r="T595" i="2"/>
  <c r="R595" i="2"/>
  <c r="P595" i="2"/>
  <c r="BI589" i="2"/>
  <c r="BH589" i="2"/>
  <c r="BG589" i="2"/>
  <c r="BF589" i="2"/>
  <c r="T589" i="2"/>
  <c r="R589" i="2"/>
  <c r="P589" i="2"/>
  <c r="BI585" i="2"/>
  <c r="BH585" i="2"/>
  <c r="BG585" i="2"/>
  <c r="BF585" i="2"/>
  <c r="T585" i="2"/>
  <c r="R585" i="2"/>
  <c r="P585" i="2"/>
  <c r="BI581" i="2"/>
  <c r="BH581" i="2"/>
  <c r="BG581" i="2"/>
  <c r="BF581" i="2"/>
  <c r="T581" i="2"/>
  <c r="R581" i="2"/>
  <c r="P581" i="2"/>
  <c r="BI569" i="2"/>
  <c r="BH569" i="2"/>
  <c r="BG569" i="2"/>
  <c r="BF569" i="2"/>
  <c r="T569" i="2"/>
  <c r="R569" i="2"/>
  <c r="P569" i="2"/>
  <c r="BI561" i="2"/>
  <c r="BH561" i="2"/>
  <c r="BG561" i="2"/>
  <c r="BF561" i="2"/>
  <c r="T561" i="2"/>
  <c r="R561" i="2"/>
  <c r="P561" i="2"/>
  <c r="BI555" i="2"/>
  <c r="BH555" i="2"/>
  <c r="BG555" i="2"/>
  <c r="BF555" i="2"/>
  <c r="T555" i="2"/>
  <c r="R555" i="2"/>
  <c r="P555" i="2"/>
  <c r="BI543" i="2"/>
  <c r="BH543" i="2"/>
  <c r="BG543" i="2"/>
  <c r="BF543" i="2"/>
  <c r="T543" i="2"/>
  <c r="R543" i="2"/>
  <c r="P543" i="2"/>
  <c r="BI537" i="2"/>
  <c r="BH537" i="2"/>
  <c r="BG537" i="2"/>
  <c r="BF537" i="2"/>
  <c r="T537" i="2"/>
  <c r="R537" i="2"/>
  <c r="P537" i="2"/>
  <c r="BI531" i="2"/>
  <c r="BH531" i="2"/>
  <c r="BG531" i="2"/>
  <c r="BF531" i="2"/>
  <c r="T531" i="2"/>
  <c r="R531" i="2"/>
  <c r="P531" i="2"/>
  <c r="BI527" i="2"/>
  <c r="BH527" i="2"/>
  <c r="BG527" i="2"/>
  <c r="BF527" i="2"/>
  <c r="T527" i="2"/>
  <c r="R527" i="2"/>
  <c r="P527" i="2"/>
  <c r="BI523" i="2"/>
  <c r="BH523" i="2"/>
  <c r="BG523" i="2"/>
  <c r="BF523" i="2"/>
  <c r="T523" i="2"/>
  <c r="R523" i="2"/>
  <c r="P523" i="2"/>
  <c r="BI515" i="2"/>
  <c r="BH515" i="2"/>
  <c r="BG515" i="2"/>
  <c r="BF515" i="2"/>
  <c r="T515" i="2"/>
  <c r="R515" i="2"/>
  <c r="P515" i="2"/>
  <c r="BI507" i="2"/>
  <c r="BH507" i="2"/>
  <c r="BG507" i="2"/>
  <c r="BF507" i="2"/>
  <c r="T507" i="2"/>
  <c r="R507" i="2"/>
  <c r="P507" i="2"/>
  <c r="BI499" i="2"/>
  <c r="BH499" i="2"/>
  <c r="BG499" i="2"/>
  <c r="BF499" i="2"/>
  <c r="T499" i="2"/>
  <c r="R499" i="2"/>
  <c r="P499" i="2"/>
  <c r="BI493" i="2"/>
  <c r="BH493" i="2"/>
  <c r="BG493" i="2"/>
  <c r="BF493" i="2"/>
  <c r="T493" i="2"/>
  <c r="R493" i="2"/>
  <c r="P493" i="2"/>
  <c r="BI491" i="2"/>
  <c r="BH491" i="2"/>
  <c r="BG491" i="2"/>
  <c r="BF491" i="2"/>
  <c r="T491" i="2"/>
  <c r="R491" i="2"/>
  <c r="P491" i="2"/>
  <c r="BI490" i="2"/>
  <c r="BH490" i="2"/>
  <c r="BG490" i="2"/>
  <c r="BF490" i="2"/>
  <c r="T490" i="2"/>
  <c r="R490" i="2"/>
  <c r="P490" i="2"/>
  <c r="BI484" i="2"/>
  <c r="BH484" i="2"/>
  <c r="BG484" i="2"/>
  <c r="BF484" i="2"/>
  <c r="T484" i="2"/>
  <c r="R484" i="2"/>
  <c r="P484" i="2"/>
  <c r="BI476" i="2"/>
  <c r="BH476" i="2"/>
  <c r="BG476" i="2"/>
  <c r="BF476" i="2"/>
  <c r="T476" i="2"/>
  <c r="R476" i="2"/>
  <c r="P476" i="2"/>
  <c r="BI474" i="2"/>
  <c r="BH474" i="2"/>
  <c r="BG474" i="2"/>
  <c r="BF474" i="2"/>
  <c r="T474" i="2"/>
  <c r="R474" i="2"/>
  <c r="P474" i="2"/>
  <c r="BI472" i="2"/>
  <c r="BH472" i="2"/>
  <c r="BG472" i="2"/>
  <c r="BF472" i="2"/>
  <c r="T472" i="2"/>
  <c r="R472" i="2"/>
  <c r="P472" i="2"/>
  <c r="BI450" i="2"/>
  <c r="BH450" i="2"/>
  <c r="BG450" i="2"/>
  <c r="BF450" i="2"/>
  <c r="T450" i="2"/>
  <c r="R450" i="2"/>
  <c r="P450" i="2"/>
  <c r="BI448" i="2"/>
  <c r="BH448" i="2"/>
  <c r="BG448" i="2"/>
  <c r="BF448" i="2"/>
  <c r="T448" i="2"/>
  <c r="R448" i="2"/>
  <c r="P448" i="2"/>
  <c r="BI426" i="2"/>
  <c r="BH426" i="2"/>
  <c r="BG426" i="2"/>
  <c r="BF426" i="2"/>
  <c r="T426" i="2"/>
  <c r="R426" i="2"/>
  <c r="P426" i="2"/>
  <c r="BI423" i="2"/>
  <c r="BH423" i="2"/>
  <c r="BG423" i="2"/>
  <c r="BF423" i="2"/>
  <c r="T423" i="2"/>
  <c r="T422" i="2" s="1"/>
  <c r="R423" i="2"/>
  <c r="R422" i="2" s="1"/>
  <c r="P423" i="2"/>
  <c r="P422" i="2"/>
  <c r="BI421" i="2"/>
  <c r="BH421" i="2"/>
  <c r="BG421" i="2"/>
  <c r="BF421" i="2"/>
  <c r="T421" i="2"/>
  <c r="R421" i="2"/>
  <c r="P421" i="2"/>
  <c r="BI420" i="2"/>
  <c r="BH420" i="2"/>
  <c r="BG420" i="2"/>
  <c r="BF420" i="2"/>
  <c r="T420" i="2"/>
  <c r="R420" i="2"/>
  <c r="P420" i="2"/>
  <c r="BI419" i="2"/>
  <c r="BH419" i="2"/>
  <c r="BG419" i="2"/>
  <c r="BF419" i="2"/>
  <c r="T419" i="2"/>
  <c r="R419" i="2"/>
  <c r="P419" i="2"/>
  <c r="BI417" i="2"/>
  <c r="BH417" i="2"/>
  <c r="BG417" i="2"/>
  <c r="BF417" i="2"/>
  <c r="T417" i="2"/>
  <c r="R417" i="2"/>
  <c r="P417" i="2"/>
  <c r="BI411" i="2"/>
  <c r="BH411" i="2"/>
  <c r="BG411" i="2"/>
  <c r="BF411" i="2"/>
  <c r="T411" i="2"/>
  <c r="R411" i="2"/>
  <c r="P411" i="2"/>
  <c r="BI388" i="2"/>
  <c r="BH388" i="2"/>
  <c r="BG388" i="2"/>
  <c r="BF388" i="2"/>
  <c r="T388" i="2"/>
  <c r="R388" i="2"/>
  <c r="P388" i="2"/>
  <c r="BI373" i="2"/>
  <c r="BH373" i="2"/>
  <c r="BG373" i="2"/>
  <c r="BF373" i="2"/>
  <c r="T373" i="2"/>
  <c r="R373" i="2"/>
  <c r="P373" i="2"/>
  <c r="BI340" i="2"/>
  <c r="BH340" i="2"/>
  <c r="BG340" i="2"/>
  <c r="BF340" i="2"/>
  <c r="T340" i="2"/>
  <c r="R340" i="2"/>
  <c r="P340" i="2"/>
  <c r="BI339" i="2"/>
  <c r="BH339" i="2"/>
  <c r="BG339" i="2"/>
  <c r="BF339" i="2"/>
  <c r="T339" i="2"/>
  <c r="R339" i="2"/>
  <c r="P339" i="2"/>
  <c r="BI335" i="2"/>
  <c r="BH335" i="2"/>
  <c r="BG335" i="2"/>
  <c r="BF335" i="2"/>
  <c r="T335" i="2"/>
  <c r="R335" i="2"/>
  <c r="P335" i="2"/>
  <c r="BI331" i="2"/>
  <c r="BH331" i="2"/>
  <c r="BG331" i="2"/>
  <c r="BF331" i="2"/>
  <c r="T331" i="2"/>
  <c r="R331" i="2"/>
  <c r="P331" i="2"/>
  <c r="BI329" i="2"/>
  <c r="BH329" i="2"/>
  <c r="BG329" i="2"/>
  <c r="BF329" i="2"/>
  <c r="T329" i="2"/>
  <c r="R329" i="2"/>
  <c r="P329" i="2"/>
  <c r="BI325" i="2"/>
  <c r="BH325" i="2"/>
  <c r="BG325" i="2"/>
  <c r="BF325" i="2"/>
  <c r="T325" i="2"/>
  <c r="R325" i="2"/>
  <c r="P325" i="2"/>
  <c r="BI321" i="2"/>
  <c r="BH321" i="2"/>
  <c r="BG321" i="2"/>
  <c r="BF321" i="2"/>
  <c r="T321" i="2"/>
  <c r="R321" i="2"/>
  <c r="P321" i="2"/>
  <c r="BI298" i="2"/>
  <c r="BH298" i="2"/>
  <c r="BG298" i="2"/>
  <c r="BF298" i="2"/>
  <c r="T298" i="2"/>
  <c r="R298" i="2"/>
  <c r="P298" i="2"/>
  <c r="BI239" i="2"/>
  <c r="BH239" i="2"/>
  <c r="BG239" i="2"/>
  <c r="BF239" i="2"/>
  <c r="T239" i="2"/>
  <c r="R239" i="2"/>
  <c r="P239" i="2"/>
  <c r="BI233" i="2"/>
  <c r="BH233" i="2"/>
  <c r="BG233" i="2"/>
  <c r="BF233" i="2"/>
  <c r="T233" i="2"/>
  <c r="R233" i="2"/>
  <c r="P233" i="2"/>
  <c r="BI222" i="2"/>
  <c r="BH222" i="2"/>
  <c r="BG222" i="2"/>
  <c r="BF222" i="2"/>
  <c r="T222" i="2"/>
  <c r="R222" i="2"/>
  <c r="P222" i="2"/>
  <c r="BI192" i="2"/>
  <c r="BH192" i="2"/>
  <c r="BG192" i="2"/>
  <c r="BF192" i="2"/>
  <c r="T192" i="2"/>
  <c r="R192" i="2"/>
  <c r="P192" i="2"/>
  <c r="BI187" i="2"/>
  <c r="BH187" i="2"/>
  <c r="BG187" i="2"/>
  <c r="BF187" i="2"/>
  <c r="T187" i="2"/>
  <c r="R187" i="2"/>
  <c r="P187" i="2"/>
  <c r="BI180" i="2"/>
  <c r="BH180" i="2"/>
  <c r="BG180" i="2"/>
  <c r="BF180" i="2"/>
  <c r="T180" i="2"/>
  <c r="R180" i="2"/>
  <c r="P180" i="2"/>
  <c r="BI174" i="2"/>
  <c r="BH174" i="2"/>
  <c r="BG174" i="2"/>
  <c r="BF174" i="2"/>
  <c r="T174" i="2"/>
  <c r="R174" i="2"/>
  <c r="P174" i="2"/>
  <c r="BI169" i="2"/>
  <c r="BH169" i="2"/>
  <c r="BG169" i="2"/>
  <c r="BF169" i="2"/>
  <c r="T169" i="2"/>
  <c r="R169" i="2"/>
  <c r="P169" i="2"/>
  <c r="BI146" i="2"/>
  <c r="BH146" i="2"/>
  <c r="BG146" i="2"/>
  <c r="BF146" i="2"/>
  <c r="T146" i="2"/>
  <c r="R146" i="2"/>
  <c r="P146" i="2"/>
  <c r="F137" i="2"/>
  <c r="E135" i="2"/>
  <c r="F89" i="2"/>
  <c r="E87" i="2"/>
  <c r="J24" i="2"/>
  <c r="E24" i="2"/>
  <c r="J92" i="2" s="1"/>
  <c r="J23" i="2"/>
  <c r="J21" i="2"/>
  <c r="E21" i="2"/>
  <c r="J139" i="2"/>
  <c r="J20" i="2"/>
  <c r="J18" i="2"/>
  <c r="E18" i="2"/>
  <c r="F92" i="2" s="1"/>
  <c r="J17" i="2"/>
  <c r="J15" i="2"/>
  <c r="E15" i="2"/>
  <c r="F139" i="2"/>
  <c r="J14" i="2"/>
  <c r="J12" i="2"/>
  <c r="J89" i="2" s="1"/>
  <c r="E7" i="2"/>
  <c r="E85" i="2"/>
  <c r="L90" i="1"/>
  <c r="AM90" i="1"/>
  <c r="AM89" i="1"/>
  <c r="L89" i="1"/>
  <c r="AM87" i="1"/>
  <c r="L87" i="1"/>
  <c r="L85" i="1"/>
  <c r="L84" i="1"/>
  <c r="BK763" i="2"/>
  <c r="J687" i="2"/>
  <c r="J472" i="2"/>
  <c r="J146" i="2"/>
  <c r="BK899" i="2"/>
  <c r="BK490" i="2"/>
  <c r="BK239" i="2"/>
  <c r="J1277" i="2"/>
  <c r="J750" i="2"/>
  <c r="J633" i="2"/>
  <c r="BK335" i="2"/>
  <c r="J665" i="2"/>
  <c r="BK329" i="2"/>
  <c r="AS94" i="1"/>
  <c r="J899" i="2"/>
  <c r="BK543" i="2"/>
  <c r="J417" i="2"/>
  <c r="BK786" i="2"/>
  <c r="J515" i="2"/>
  <c r="J1322" i="2"/>
  <c r="BK831" i="2"/>
  <c r="BK708" i="2"/>
  <c r="BK595" i="2"/>
  <c r="J490" i="2"/>
  <c r="BK1725" i="2"/>
  <c r="BK1719" i="2"/>
  <c r="J1448" i="2"/>
  <c r="J855" i="2"/>
  <c r="J736" i="2"/>
  <c r="BK687" i="2"/>
  <c r="BK419" i="2"/>
  <c r="BK192" i="2"/>
  <c r="BK1232" i="2"/>
  <c r="BK715" i="2"/>
  <c r="J476" i="2"/>
  <c r="BK233" i="2"/>
  <c r="BK1366" i="2"/>
  <c r="J878" i="2"/>
  <c r="BK484" i="2"/>
  <c r="J222" i="2"/>
  <c r="J814" i="2"/>
  <c r="BK695" i="2"/>
  <c r="BK420" i="2"/>
  <c r="BK1038" i="2"/>
  <c r="J555" i="2"/>
  <c r="J339" i="2"/>
  <c r="J1378" i="2"/>
  <c r="BK691" i="2"/>
  <c r="J1188" i="2"/>
  <c r="J701" i="2"/>
  <c r="J523" i="2"/>
  <c r="BK180" i="2"/>
  <c r="BK1036" i="2"/>
  <c r="J829" i="2"/>
  <c r="BK697" i="2"/>
  <c r="BK617" i="2"/>
  <c r="J331" i="2"/>
  <c r="BK1723" i="2"/>
  <c r="J1719" i="2"/>
  <c r="J1437" i="2"/>
  <c r="BK704" i="2"/>
  <c r="J531" i="2"/>
  <c r="J169" i="2"/>
  <c r="BK1025" i="2"/>
  <c r="J692" i="2"/>
  <c r="BK331" i="2"/>
  <c r="BK1322" i="2"/>
  <c r="BK761" i="2"/>
  <c r="J561" i="2"/>
  <c r="J411" i="2"/>
  <c r="J1372" i="2"/>
  <c r="J715" i="2"/>
  <c r="BK426" i="2"/>
  <c r="J1144" i="2"/>
  <c r="J499" i="2"/>
  <c r="J233" i="2"/>
  <c r="J1038" i="2"/>
  <c r="J695" i="2"/>
  <c r="J426" i="2"/>
  <c r="BK829" i="2"/>
  <c r="J696" i="2"/>
  <c r="BK423" i="2"/>
  <c r="BK1430" i="2"/>
  <c r="BK855" i="2"/>
  <c r="J756" i="2"/>
  <c r="J627" i="2"/>
  <c r="BK472" i="2"/>
  <c r="BK146" i="2"/>
  <c r="J1720" i="2"/>
  <c r="BK1442" i="2"/>
  <c r="J761" i="2"/>
  <c r="BK702" i="2"/>
  <c r="BK527" i="2"/>
  <c r="BK340" i="2"/>
  <c r="BK1029" i="2"/>
  <c r="J704" i="2"/>
  <c r="J595" i="2"/>
  <c r="J298" i="2"/>
  <c r="J1232" i="2"/>
  <c r="J734" i="2"/>
  <c r="J537" i="2"/>
  <c r="BK174" i="2"/>
  <c r="J972" i="2"/>
  <c r="J708" i="2"/>
  <c r="BK507" i="2"/>
  <c r="BK1432" i="2"/>
  <c r="BK880" i="2"/>
  <c r="J335" i="2"/>
  <c r="J187" i="2"/>
  <c r="BK953" i="2"/>
  <c r="J493" i="2"/>
  <c r="J1082" i="2"/>
  <c r="J697" i="2"/>
  <c r="J484" i="2"/>
  <c r="J1023" i="2"/>
  <c r="J799" i="2"/>
  <c r="BK653" i="2"/>
  <c r="J491" i="2"/>
  <c r="BK325" i="2"/>
  <c r="J1721" i="2"/>
  <c r="BK1448" i="2"/>
  <c r="J1432" i="2"/>
  <c r="J763" i="2"/>
  <c r="BK696" i="2"/>
  <c r="BK561" i="2"/>
  <c r="J373" i="2"/>
  <c r="J979" i="2"/>
  <c r="BK701" i="2"/>
  <c r="BK589" i="2"/>
  <c r="J325" i="2"/>
  <c r="BK1321" i="2"/>
  <c r="J719" i="2"/>
  <c r="BK523" i="2"/>
  <c r="BK417" i="2"/>
  <c r="J1429" i="2"/>
  <c r="BK734" i="2"/>
  <c r="BK581" i="2"/>
  <c r="J388" i="2"/>
  <c r="BK515" i="2"/>
  <c r="BK448" i="2"/>
  <c r="BK1370" i="2"/>
  <c r="BK736" i="2"/>
  <c r="BK491" i="2"/>
  <c r="BK1126" i="2"/>
  <c r="BK607" i="2"/>
  <c r="BK373" i="2"/>
  <c r="J953" i="2"/>
  <c r="BK748" i="2"/>
  <c r="BK585" i="2"/>
  <c r="BK222" i="2"/>
  <c r="J1723" i="2"/>
  <c r="BK1629" i="2"/>
  <c r="BK1437" i="2"/>
  <c r="BK799" i="2"/>
  <c r="BK719" i="2"/>
  <c r="J617" i="2"/>
  <c r="J507" i="2"/>
  <c r="J329" i="2"/>
  <c r="J728" i="2"/>
  <c r="BK569" i="2"/>
  <c r="BK187" i="2"/>
  <c r="J831" i="2"/>
  <c r="J569" i="2"/>
  <c r="BK450" i="2"/>
  <c r="J1025" i="2"/>
  <c r="J733" i="2"/>
  <c r="BK493" i="2"/>
  <c r="BK1429" i="2"/>
  <c r="BK699" i="2"/>
  <c r="BK474" i="2"/>
  <c r="J1430" i="2"/>
  <c r="BK756" i="2"/>
  <c r="J474" i="2"/>
  <c r="J724" i="2"/>
  <c r="BK499" i="2"/>
  <c r="J880" i="2"/>
  <c r="J702" i="2"/>
  <c r="BK531" i="2"/>
  <c r="J180" i="2"/>
  <c r="BK1721" i="2"/>
  <c r="J1629" i="2"/>
  <c r="J1442" i="2"/>
  <c r="BK1023" i="2"/>
  <c r="J693" i="2"/>
  <c r="J421" i="2"/>
  <c r="J321" i="2"/>
  <c r="J1366" i="2"/>
  <c r="BK724" i="2"/>
  <c r="BK627" i="2"/>
  <c r="BK421" i="2"/>
  <c r="BK1188" i="2"/>
  <c r="BK728" i="2"/>
  <c r="J543" i="2"/>
  <c r="J419" i="2"/>
  <c r="J1029" i="2"/>
  <c r="J748" i="2"/>
  <c r="BK665" i="2"/>
  <c r="BK476" i="2"/>
  <c r="BK1277" i="2"/>
  <c r="BK633" i="2"/>
  <c r="J450" i="2"/>
  <c r="J174" i="2"/>
  <c r="J1036" i="2"/>
  <c r="BK555" i="2"/>
  <c r="J192" i="2"/>
  <c r="BK757" i="2"/>
  <c r="J585" i="2"/>
  <c r="BK388" i="2"/>
  <c r="BK1144" i="2"/>
  <c r="J786" i="2"/>
  <c r="BK692" i="2"/>
  <c r="BK411" i="2"/>
  <c r="J1725" i="2"/>
  <c r="BK1541" i="2"/>
  <c r="J1370" i="2"/>
  <c r="BK747" i="2"/>
  <c r="BK537" i="2"/>
  <c r="BK298" i="2"/>
  <c r="J757" i="2"/>
  <c r="J699" i="2"/>
  <c r="J527" i="2"/>
  <c r="BK321" i="2"/>
  <c r="BK1378" i="2"/>
  <c r="BK979" i="2"/>
  <c r="J653" i="2"/>
  <c r="J448" i="2"/>
  <c r="J1126" i="2"/>
  <c r="J747" i="2"/>
  <c r="J607" i="2"/>
  <c r="J239" i="2"/>
  <c r="BK972" i="2"/>
  <c r="J423" i="2"/>
  <c r="J1321" i="2"/>
  <c r="BK733" i="2"/>
  <c r="BK339" i="2"/>
  <c r="BK878" i="2"/>
  <c r="J589" i="2"/>
  <c r="J340" i="2"/>
  <c r="BK1082" i="2"/>
  <c r="BK814" i="2"/>
  <c r="BK693" i="2"/>
  <c r="J581" i="2"/>
  <c r="BK169" i="2"/>
  <c r="BK1720" i="2"/>
  <c r="J1541" i="2"/>
  <c r="BK1372" i="2"/>
  <c r="BK750" i="2"/>
  <c r="J691" i="2"/>
  <c r="J420" i="2"/>
  <c r="T703" i="2" l="1"/>
  <c r="P191" i="2"/>
  <c r="R492" i="2"/>
  <c r="T735" i="2"/>
  <c r="R749" i="2"/>
  <c r="P762" i="2"/>
  <c r="BK1024" i="2"/>
  <c r="J1024" i="2" s="1"/>
  <c r="J116" i="2" s="1"/>
  <c r="P492" i="2"/>
  <c r="P700" i="2"/>
  <c r="BK714" i="2"/>
  <c r="J714" i="2" s="1"/>
  <c r="J112" i="2" s="1"/>
  <c r="P735" i="2"/>
  <c r="BK762" i="2"/>
  <c r="J762" i="2" s="1"/>
  <c r="J115" i="2" s="1"/>
  <c r="BK145" i="2"/>
  <c r="J145" i="2" s="1"/>
  <c r="J98" i="2" s="1"/>
  <c r="T145" i="2"/>
  <c r="P173" i="2"/>
  <c r="R330" i="2"/>
  <c r="T418" i="2"/>
  <c r="T425" i="2"/>
  <c r="R475" i="2"/>
  <c r="P694" i="2"/>
  <c r="BK700" i="2"/>
  <c r="J700" i="2" s="1"/>
  <c r="J110" i="2" s="1"/>
  <c r="P1037" i="2"/>
  <c r="BK191" i="2"/>
  <c r="J191" i="2" s="1"/>
  <c r="J100" i="2" s="1"/>
  <c r="P330" i="2"/>
  <c r="P418" i="2"/>
  <c r="R425" i="2"/>
  <c r="P475" i="2"/>
  <c r="BK694" i="2"/>
  <c r="J694" i="2" s="1"/>
  <c r="J108" i="2" s="1"/>
  <c r="R714" i="2"/>
  <c r="R1037" i="2"/>
  <c r="T1431" i="2"/>
  <c r="T191" i="2"/>
  <c r="BK492" i="2"/>
  <c r="J492" i="2" s="1"/>
  <c r="J107" i="2" s="1"/>
  <c r="T694" i="2"/>
  <c r="R700" i="2"/>
  <c r="BK735" i="2"/>
  <c r="J735" i="2" s="1"/>
  <c r="J113" i="2" s="1"/>
  <c r="BK749" i="2"/>
  <c r="J749" i="2" s="1"/>
  <c r="J114" i="2" s="1"/>
  <c r="T749" i="2"/>
  <c r="R762" i="2"/>
  <c r="P1024" i="2"/>
  <c r="T1024" i="2"/>
  <c r="BK1431" i="2"/>
  <c r="J1431" i="2" s="1"/>
  <c r="J118" i="2" s="1"/>
  <c r="P1447" i="2"/>
  <c r="P1718" i="2"/>
  <c r="P1717" i="2"/>
  <c r="R145" i="2"/>
  <c r="T173" i="2"/>
  <c r="T330" i="2"/>
  <c r="R418" i="2"/>
  <c r="P425" i="2"/>
  <c r="BK1037" i="2"/>
  <c r="J1037" i="2" s="1"/>
  <c r="J117" i="2" s="1"/>
  <c r="R1431" i="2"/>
  <c r="BK1447" i="2"/>
  <c r="J1447" i="2" s="1"/>
  <c r="J119" i="2" s="1"/>
  <c r="R1718" i="2"/>
  <c r="R1717" i="2" s="1"/>
  <c r="P145" i="2"/>
  <c r="P144" i="2" s="1"/>
  <c r="BK173" i="2"/>
  <c r="J173" i="2"/>
  <c r="J99" i="2" s="1"/>
  <c r="R173" i="2"/>
  <c r="BK330" i="2"/>
  <c r="J330" i="2" s="1"/>
  <c r="J101" i="2" s="1"/>
  <c r="BK418" i="2"/>
  <c r="J418" i="2" s="1"/>
  <c r="J102" i="2" s="1"/>
  <c r="BK425" i="2"/>
  <c r="J425" i="2" s="1"/>
  <c r="J105" i="2" s="1"/>
  <c r="BK475" i="2"/>
  <c r="J475" i="2" s="1"/>
  <c r="J106" i="2" s="1"/>
  <c r="T475" i="2"/>
  <c r="R694" i="2"/>
  <c r="P714" i="2"/>
  <c r="R735" i="2"/>
  <c r="P749" i="2"/>
  <c r="T762" i="2"/>
  <c r="R1024" i="2"/>
  <c r="P1431" i="2"/>
  <c r="T1447" i="2"/>
  <c r="T1718" i="2"/>
  <c r="T1717" i="2" s="1"/>
  <c r="R191" i="2"/>
  <c r="T492" i="2"/>
  <c r="T700" i="2"/>
  <c r="T714" i="2"/>
  <c r="T1037" i="2"/>
  <c r="R1447" i="2"/>
  <c r="BK1718" i="2"/>
  <c r="J1718" i="2" s="1"/>
  <c r="J121" i="2" s="1"/>
  <c r="BK703" i="2"/>
  <c r="J703" i="2"/>
  <c r="J111" i="2" s="1"/>
  <c r="BK422" i="2"/>
  <c r="J422" i="2" s="1"/>
  <c r="J103" i="2" s="1"/>
  <c r="BK698" i="2"/>
  <c r="J698" i="2" s="1"/>
  <c r="J109" i="2" s="1"/>
  <c r="BK1724" i="2"/>
  <c r="J1724" i="2" s="1"/>
  <c r="J123" i="2" s="1"/>
  <c r="BK1722" i="2"/>
  <c r="J1722" i="2" s="1"/>
  <c r="J122" i="2" s="1"/>
  <c r="E133" i="2"/>
  <c r="F140" i="2"/>
  <c r="BE233" i="2"/>
  <c r="BE423" i="2"/>
  <c r="BE450" i="2"/>
  <c r="BE472" i="2"/>
  <c r="BE476" i="2"/>
  <c r="BE515" i="2"/>
  <c r="BE581" i="2"/>
  <c r="BE633" i="2"/>
  <c r="BE653" i="2"/>
  <c r="BE701" i="2"/>
  <c r="BE829" i="2"/>
  <c r="BE831" i="2"/>
  <c r="BE1029" i="2"/>
  <c r="BE1036" i="2"/>
  <c r="BE1038" i="2"/>
  <c r="BE1126" i="2"/>
  <c r="BE1144" i="2"/>
  <c r="BE1432" i="2"/>
  <c r="BE1437" i="2"/>
  <c r="BE1442" i="2"/>
  <c r="BE1448" i="2"/>
  <c r="BE1541" i="2"/>
  <c r="BE1629" i="2"/>
  <c r="BE1719" i="2"/>
  <c r="BE1720" i="2"/>
  <c r="BE1721" i="2"/>
  <c r="BE1723" i="2"/>
  <c r="BE1725" i="2"/>
  <c r="J91" i="2"/>
  <c r="J137" i="2"/>
  <c r="BE187" i="2"/>
  <c r="BE339" i="2"/>
  <c r="BE421" i="2"/>
  <c r="BE527" i="2"/>
  <c r="BE696" i="2"/>
  <c r="BE728" i="2"/>
  <c r="BE733" i="2"/>
  <c r="BE734" i="2"/>
  <c r="BE1277" i="2"/>
  <c r="BE1372" i="2"/>
  <c r="BE1378" i="2"/>
  <c r="J140" i="2"/>
  <c r="BE174" i="2"/>
  <c r="BE222" i="2"/>
  <c r="BE239" i="2"/>
  <c r="BE331" i="2"/>
  <c r="BE335" i="2"/>
  <c r="BE417" i="2"/>
  <c r="BE569" i="2"/>
  <c r="BE617" i="2"/>
  <c r="BE665" i="2"/>
  <c r="BE699" i="2"/>
  <c r="BE704" i="2"/>
  <c r="BE747" i="2"/>
  <c r="BE748" i="2"/>
  <c r="BE756" i="2"/>
  <c r="BE814" i="2"/>
  <c r="BE972" i="2"/>
  <c r="BE1321" i="2"/>
  <c r="BE146" i="2"/>
  <c r="BE321" i="2"/>
  <c r="BE420" i="2"/>
  <c r="BE507" i="2"/>
  <c r="BE523" i="2"/>
  <c r="BE589" i="2"/>
  <c r="BE627" i="2"/>
  <c r="BE692" i="2"/>
  <c r="BE715" i="2"/>
  <c r="BE761" i="2"/>
  <c r="BE763" i="2"/>
  <c r="BE855" i="2"/>
  <c r="BE979" i="2"/>
  <c r="BE1025" i="2"/>
  <c r="BE1232" i="2"/>
  <c r="F91" i="2"/>
  <c r="BE373" i="2"/>
  <c r="BE411" i="2"/>
  <c r="BE484" i="2"/>
  <c r="BE490" i="2"/>
  <c r="BE531" i="2"/>
  <c r="BE595" i="2"/>
  <c r="BE607" i="2"/>
  <c r="BE693" i="2"/>
  <c r="BE697" i="2"/>
  <c r="BE878" i="2"/>
  <c r="BE953" i="2"/>
  <c r="BE1082" i="2"/>
  <c r="BE1366" i="2"/>
  <c r="BE1370" i="2"/>
  <c r="BE169" i="2"/>
  <c r="BE192" i="2"/>
  <c r="BE298" i="2"/>
  <c r="BE340" i="2"/>
  <c r="BE474" i="2"/>
  <c r="BE491" i="2"/>
  <c r="BE537" i="2"/>
  <c r="BE543" i="2"/>
  <c r="BE555" i="2"/>
  <c r="BE561" i="2"/>
  <c r="BE719" i="2"/>
  <c r="BE724" i="2"/>
  <c r="BE786" i="2"/>
  <c r="BE1023" i="2"/>
  <c r="BE1188" i="2"/>
  <c r="BE1322" i="2"/>
  <c r="BE1430" i="2"/>
  <c r="BE180" i="2"/>
  <c r="BE325" i="2"/>
  <c r="BE329" i="2"/>
  <c r="BE585" i="2"/>
  <c r="BE687" i="2"/>
  <c r="BE691" i="2"/>
  <c r="BE695" i="2"/>
  <c r="BE736" i="2"/>
  <c r="BE750" i="2"/>
  <c r="BE757" i="2"/>
  <c r="BE1429" i="2"/>
  <c r="BE388" i="2"/>
  <c r="BE419" i="2"/>
  <c r="BE426" i="2"/>
  <c r="BE448" i="2"/>
  <c r="BE493" i="2"/>
  <c r="BE499" i="2"/>
  <c r="BE702" i="2"/>
  <c r="BE708" i="2"/>
  <c r="BE799" i="2"/>
  <c r="BE880" i="2"/>
  <c r="BE899" i="2"/>
  <c r="F37" i="2"/>
  <c r="BD95" i="1" s="1"/>
  <c r="BD94" i="1" s="1"/>
  <c r="W33" i="1" s="1"/>
  <c r="F35" i="2"/>
  <c r="BB95" i="1" s="1"/>
  <c r="BB94" i="1" s="1"/>
  <c r="W31" i="1" s="1"/>
  <c r="J34" i="2"/>
  <c r="AW95" i="1" s="1"/>
  <c r="F34" i="2"/>
  <c r="BA95" i="1" s="1"/>
  <c r="BA94" i="1" s="1"/>
  <c r="W30" i="1" s="1"/>
  <c r="F36" i="2"/>
  <c r="BC95" i="1" s="1"/>
  <c r="BC94" i="1" s="1"/>
  <c r="AY94" i="1" s="1"/>
  <c r="P424" i="2" l="1"/>
  <c r="P143" i="2" s="1"/>
  <c r="AU95" i="1" s="1"/>
  <c r="AU94" i="1" s="1"/>
  <c r="R144" i="2"/>
  <c r="R424" i="2"/>
  <c r="T424" i="2"/>
  <c r="T144" i="2"/>
  <c r="BK424" i="2"/>
  <c r="J424" i="2" s="1"/>
  <c r="J104" i="2" s="1"/>
  <c r="BK1717" i="2"/>
  <c r="J1717" i="2"/>
  <c r="J120" i="2" s="1"/>
  <c r="BK144" i="2"/>
  <c r="AX94" i="1"/>
  <c r="AW94" i="1"/>
  <c r="AK30" i="1" s="1"/>
  <c r="W32" i="1"/>
  <c r="J33" i="2"/>
  <c r="AV95" i="1" s="1"/>
  <c r="AT95" i="1" s="1"/>
  <c r="F33" i="2"/>
  <c r="AZ95" i="1" s="1"/>
  <c r="AZ94" i="1" s="1"/>
  <c r="W29" i="1" s="1"/>
  <c r="T143" i="2" l="1"/>
  <c r="R143" i="2"/>
  <c r="BK143" i="2"/>
  <c r="J143" i="2" s="1"/>
  <c r="J96" i="2" s="1"/>
  <c r="J144" i="2"/>
  <c r="J97" i="2" s="1"/>
  <c r="AV94" i="1"/>
  <c r="AK29" i="1" s="1"/>
  <c r="J30" i="2" l="1"/>
  <c r="AG95" i="1" s="1"/>
  <c r="AG94" i="1" s="1"/>
  <c r="AK26" i="1" s="1"/>
  <c r="AK35" i="1" s="1"/>
  <c r="AT94" i="1"/>
  <c r="AN94" i="1" l="1"/>
  <c r="AN95" i="1"/>
  <c r="J39" i="2"/>
</calcChain>
</file>

<file path=xl/sharedStrings.xml><?xml version="1.0" encoding="utf-8"?>
<sst xmlns="http://schemas.openxmlformats.org/spreadsheetml/2006/main" count="16104" uniqueCount="1135">
  <si>
    <t>Export Komplet</t>
  </si>
  <si>
    <t/>
  </si>
  <si>
    <t>2.0</t>
  </si>
  <si>
    <t>False</t>
  </si>
  <si>
    <t>{40254a8d-b843-41cb-b039-756c2bc41c08}</t>
  </si>
  <si>
    <t>&gt;&gt;  skryté sloupce  &lt;&lt;</t>
  </si>
  <si>
    <t>0,01</t>
  </si>
  <si>
    <t>21</t>
  </si>
  <si>
    <t>15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</si>
  <si>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</si>
  <si>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</si>
  <si>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</si>
  <si>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</si>
  <si>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</si>
  <si>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2021-41B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</si>
  <si>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</si>
  <si>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</si>
  <si>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Severní tribuna - sportovní zázemí stavební úpravy</t>
  </si>
  <si>
    <t>KSO:</t>
  </si>
  <si>
    <t>CC-CZ:</t>
  </si>
  <si>
    <t>Místo:</t>
  </si>
  <si>
    <t>Žižkov</t>
  </si>
  <si>
    <t>Datum:</t>
  </si>
  <si>
    <t>4. 11. 2021</t>
  </si>
  <si>
    <t>Zadavatel:</t>
  </si>
  <si>
    <t>IČ:</t>
  </si>
  <si>
    <t xml:space="preserve"> </t>
  </si>
  <si>
    <t>DIČ:</t>
  </si>
  <si>
    <t>Uchazeč:</t>
  </si>
  <si>
    <t>Projektant: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</si>
  <si>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</si>
  <si>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</si>
  <si>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</si>
  <si>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</si>
  <si>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</si>
  <si>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</si>
  <si>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</si>
  <si>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</si>
  <si>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</si>
  <si>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</si>
  <si>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</si>
  <si>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</si>
  <si>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</si>
  <si>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</si>
  <si>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</si>
  <si>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</si>
  <si>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</si>
  <si>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</si>
  <si>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</si>
  <si>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</si>
  <si>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</si>
  <si>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</si>
  <si>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</si>
  <si>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</si>
  <si>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</si>
  <si>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</si>
  <si>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</si>
  <si>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</si>
  <si>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</si>
  <si>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</si>
  <si>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</si>
  <si>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</si>
  <si>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</si>
  <si>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</si>
  <si>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</si>
  <si>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</si>
  <si>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</si>
  <si>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</si>
  <si>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</si>
  <si>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</si>
  <si>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</si>
  <si>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</si>
  <si>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</si>
  <si>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</si>
  <si>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</si>
  <si>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</si>
  <si>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</si>
  <si>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</si>
  <si>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SO01</t>
  </si>
  <si>
    <t>Rekonstrukce</t>
  </si>
  <si>
    <t>STA</t>
  </si>
  <si>
    <t>1</t>
  </si>
  <si>
    <t>{f77d4877-f265-42f2-9ad6-74772850112a}</t>
  </si>
  <si>
    <t>2</t>
  </si>
  <si>
    <t>KRYCÍ LIST SOUPISU PRACÍ</t>
  </si>
  <si>
    <t>Objekt:</t>
  </si>
  <si>
    <t>SO01 - Rekonstrukce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</si>
  <si>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</si>
  <si>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</si>
  <si>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</si>
  <si>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</si>
  <si>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</si>
  <si>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</si>
  <si>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2 - Zakládání</t>
  </si>
  <si>
    <t xml:space="preserve">    3 - Svislé a kompletní konstrukce</t>
  </si>
  <si>
    <t xml:space="preserve">    6 - Úpravy povrchů, podlahy a osazování výplní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</si>
  <si>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</si>
  <si>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</si>
  <si>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</si>
  <si>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</si>
  <si>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711 - Izolace proti vodě, vlhkosti a plynům</t>
  </si>
  <si>
    <t xml:space="preserve">    721 - Zdravotechnika - vnitřní kanalizace</t>
  </si>
  <si>
    <t xml:space="preserve">    725 - Zdravotechnika - zařizovací předměty</t>
  </si>
  <si>
    <t xml:space="preserve">    735 - Ústřední vytápění - otopná tělesa</t>
  </si>
  <si>
    <t xml:space="preserve">    741 - Elektroinstalace</t>
  </si>
  <si>
    <t xml:space="preserve">    751 - Vzduchotechnika</t>
  </si>
  <si>
    <t xml:space="preserve">    763 - Konstrukce suché výstavby</t>
  </si>
  <si>
    <t xml:space="preserve">    764 - Konstrukce klempířské</t>
  </si>
  <si>
    <t xml:space="preserve">    766 - Konstrukce truhlářské</t>
  </si>
  <si>
    <t xml:space="preserve">    767 - Konstrukce zámečnické</t>
  </si>
  <si>
    <t xml:space="preserve">    771 - Podlahy z dlaždic</t>
  </si>
  <si>
    <t xml:space="preserve">    776 - Podlahy povlakové</t>
  </si>
  <si>
    <t xml:space="preserve">    781 - Dokončovací práce - obklady</t>
  </si>
  <si>
    <t xml:space="preserve">    783 - Dokončovací práce - nátěry</t>
  </si>
  <si>
    <t xml:space="preserve">    784 - Dokončovací práce - malby a tapety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</si>
  <si>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</si>
  <si>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</si>
  <si>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</si>
  <si>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VRN4 - Inženýrská činnost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</si>
  <si>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</si>
  <si>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</si>
  <si>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</si>
  <si>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</si>
  <si>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</si>
  <si>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</si>
  <si>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</si>
  <si>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</si>
  <si>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</si>
  <si>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</si>
  <si>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</si>
  <si>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</si>
  <si>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</si>
  <si>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</si>
  <si>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</si>
  <si>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</si>
  <si>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Zakládání</t>
  </si>
  <si>
    <t>K</t>
  </si>
  <si>
    <t>273321411</t>
  </si>
  <si>
    <t>Základové desky ze ŽB bez zvýšených nároků na prostředí tř. C 20/25</t>
  </si>
  <si>
    <t>m3</t>
  </si>
  <si>
    <t>4</t>
  </si>
  <si>
    <t>-227936537</t>
  </si>
  <si>
    <t>VV</t>
  </si>
  <si>
    <t>betonáž nové desky</t>
  </si>
  <si>
    <t>m.č. 1.14</t>
  </si>
  <si>
    <t>4,29*0,1</t>
  </si>
  <si>
    <t>m.č. 1.18</t>
  </si>
  <si>
    <t>4,94*0,1</t>
  </si>
  <si>
    <t>m.č. 1.25</t>
  </si>
  <si>
    <t>41,81*0,1</t>
  </si>
  <si>
    <t>m.č. 1.27</t>
  </si>
  <si>
    <t>5,48*0,1</t>
  </si>
  <si>
    <t>m.č. 1.28</t>
  </si>
  <si>
    <t>3,79*0,1</t>
  </si>
  <si>
    <t>m.č. 1.29</t>
  </si>
  <si>
    <t>10,76*0,1</t>
  </si>
  <si>
    <t>m.č. 1.31</t>
  </si>
  <si>
    <t>23,12*0,1</t>
  </si>
  <si>
    <t>m.č. 1.36</t>
  </si>
  <si>
    <t>10,93*0,1</t>
  </si>
  <si>
    <t>m.č. 1.37</t>
  </si>
  <si>
    <t>5,79*0,1</t>
  </si>
  <si>
    <t>m.č. 1.38</t>
  </si>
  <si>
    <t>29,99*0,1</t>
  </si>
  <si>
    <t>Součet</t>
  </si>
  <si>
    <t>273362021</t>
  </si>
  <si>
    <t>Výztuž základových desek svařovanými sítěmi Kari</t>
  </si>
  <si>
    <t>t</t>
  </si>
  <si>
    <t>-1314068748</t>
  </si>
  <si>
    <t>výpočet výztuže</t>
  </si>
  <si>
    <t>((140,9/4,8125)*18,9)/1000</t>
  </si>
  <si>
    <t>3</t>
  </si>
  <si>
    <t>Svislé a kompletní konstrukce</t>
  </si>
  <si>
    <t>340271041</t>
  </si>
  <si>
    <t>Zazdívka otvorů v příčkách nebo stěnách pl přes 0,25 do 1 m2 tvárnicemi pórobetonovými tl 150 mm</t>
  </si>
  <si>
    <t>m2</t>
  </si>
  <si>
    <t>375674878</t>
  </si>
  <si>
    <t>mezi mč. 1.31 a 1.32</t>
  </si>
  <si>
    <t>0,8*2,02</t>
  </si>
  <si>
    <t>mezi m.č. 1.31 a 1.34</t>
  </si>
  <si>
    <t>0,7*2,02</t>
  </si>
  <si>
    <t>342272245</t>
  </si>
  <si>
    <t>Příčka z pórobetonových hladkých tvárnic na tenkovrstvou maltu tl 150 mm</t>
  </si>
  <si>
    <t>-1783873876</t>
  </si>
  <si>
    <t>mezi m.č. 1.01 a 1.41</t>
  </si>
  <si>
    <t>3,535*2,5</t>
  </si>
  <si>
    <t>0,1*2,5</t>
  </si>
  <si>
    <t>odečet</t>
  </si>
  <si>
    <t>-1*2,02</t>
  </si>
  <si>
    <t>5</t>
  </si>
  <si>
    <t>342291121</t>
  </si>
  <si>
    <t>Ukotvení příček k cihelným konstrukcím plochými kotvami</t>
  </si>
  <si>
    <t>m</t>
  </si>
  <si>
    <t>-102473691</t>
  </si>
  <si>
    <t>2,5*2</t>
  </si>
  <si>
    <t>6</t>
  </si>
  <si>
    <t>Úpravy povrchů, podlahy a osazování výplní</t>
  </si>
  <si>
    <t>6113254R1</t>
  </si>
  <si>
    <t xml:space="preserve">Oprava vnitřní vápenocementové hladké omítky stropů v rozsahu plochy do 10 % </t>
  </si>
  <si>
    <t>-981309772</t>
  </si>
  <si>
    <t>m.č. 1.01</t>
  </si>
  <si>
    <t>5,48</t>
  </si>
  <si>
    <t>m.č. 1.03</t>
  </si>
  <si>
    <t>8,5</t>
  </si>
  <si>
    <t>4,29</t>
  </si>
  <si>
    <t>4,94</t>
  </si>
  <si>
    <t>41,81</t>
  </si>
  <si>
    <t>3,79</t>
  </si>
  <si>
    <t>10,76</t>
  </si>
  <si>
    <t>23,12</t>
  </si>
  <si>
    <t>m.č. 1.34</t>
  </si>
  <si>
    <t>11,28</t>
  </si>
  <si>
    <t>10,93</t>
  </si>
  <si>
    <t>5,79</t>
  </si>
  <si>
    <t>29,99</t>
  </si>
  <si>
    <t>m.č. 1.41</t>
  </si>
  <si>
    <t>63,2</t>
  </si>
  <si>
    <t>7</t>
  </si>
  <si>
    <t>612321141</t>
  </si>
  <si>
    <t>Vápenocementová omítka štuková dvouvrstvá vnitřních stěn nanášená ručně</t>
  </si>
  <si>
    <t>182464354</t>
  </si>
  <si>
    <t>stěna mezi m.č. 1.01 a 1.41</t>
  </si>
  <si>
    <t>0,27*2,5</t>
  </si>
  <si>
    <t>-(1*2,02)*2</t>
  </si>
  <si>
    <t>7,065*2,3</t>
  </si>
  <si>
    <t>8</t>
  </si>
  <si>
    <t>612325225</t>
  </si>
  <si>
    <t>Vápenocementová štuková omítka malých ploch přes 1 do 4 m2 na stěnách</t>
  </si>
  <si>
    <t>kus</t>
  </si>
  <si>
    <t>1502887237</t>
  </si>
  <si>
    <t>1*2</t>
  </si>
  <si>
    <t>9</t>
  </si>
  <si>
    <t>61232541R2</t>
  </si>
  <si>
    <t>Oprava vnitřní vápenocementové hladké omítky stěn v rozsahu plochy do 10 %</t>
  </si>
  <si>
    <t>-1758817440</t>
  </si>
  <si>
    <t>3,535*2,3</t>
  </si>
  <si>
    <t>(1,55*2,3)*2</t>
  </si>
  <si>
    <t>(7,065*2,3)*2</t>
  </si>
  <si>
    <t>(1,25*2,3)*2</t>
  </si>
  <si>
    <t>-(9*2,02)*2</t>
  </si>
  <si>
    <t>(2,29*0,1)*2</t>
  </si>
  <si>
    <t>(1,925*0,1)*2</t>
  </si>
  <si>
    <t>(1,94*0,1)*2</t>
  </si>
  <si>
    <t>(1,575*0,1)*2</t>
  </si>
  <si>
    <t>(9,67*2,3)*2</t>
  </si>
  <si>
    <t>(6*2,3)*2</t>
  </si>
  <si>
    <t>(-0,9*2,02)*3</t>
  </si>
  <si>
    <t>(2,675*0,1)*2</t>
  </si>
  <si>
    <t>(1,19*0,1)*2</t>
  </si>
  <si>
    <t>(1,3*0,1)*2</t>
  </si>
  <si>
    <t>(3,97*0,1)*2</t>
  </si>
  <si>
    <t>(5,25*0,1)*2</t>
  </si>
  <si>
    <t>(6*0,1)*2</t>
  </si>
  <si>
    <t>(2,39*2,3)*2</t>
  </si>
  <si>
    <t>(1,88*2,3)*2</t>
  </si>
  <si>
    <t>-0,7*2,02</t>
  </si>
  <si>
    <t>-1,04*2,28</t>
  </si>
  <si>
    <t>(2,695*0,1)*2</t>
  </si>
  <si>
    <t>(4,055*0,1)*2</t>
  </si>
  <si>
    <t>(2,03*0,1)*2</t>
  </si>
  <si>
    <t>(9,715*2,3)*2</t>
  </si>
  <si>
    <t>(3,135*2,3)*2</t>
  </si>
  <si>
    <t>-(1,04*2,28)*3</t>
  </si>
  <si>
    <t>-(0,9*2,02)*3</t>
  </si>
  <si>
    <t>(10,735*2,3)*2</t>
  </si>
  <si>
    <t>6*2,5</t>
  </si>
  <si>
    <t>-(1,04*2,28)*5</t>
  </si>
  <si>
    <t>10</t>
  </si>
  <si>
    <t>631311115</t>
  </si>
  <si>
    <t>Mazanina tl přes 50 do 80 mm z betonu prostého bez zvýšených nároků na prostředí tř. C 20/25 - vyrovnávací vrstva</t>
  </si>
  <si>
    <t>297217562</t>
  </si>
  <si>
    <t>vyrovnávací vrstva tl. 60mm</t>
  </si>
  <si>
    <t>4,29*0,06</t>
  </si>
  <si>
    <t>4,94*0,06</t>
  </si>
  <si>
    <t>41,81*0,06</t>
  </si>
  <si>
    <t>5,48*0,06</t>
  </si>
  <si>
    <t>3,79*0,06</t>
  </si>
  <si>
    <t>10,76*0,06</t>
  </si>
  <si>
    <t>23,12*0,06</t>
  </si>
  <si>
    <t>10,93*0,06</t>
  </si>
  <si>
    <t>5,79*0,06</t>
  </si>
  <si>
    <t>29,99*0,06</t>
  </si>
  <si>
    <t>11</t>
  </si>
  <si>
    <t>63662431R1</t>
  </si>
  <si>
    <t>Podlaha z měkké rohože v m.č. 1.41 - kompletní provedení</t>
  </si>
  <si>
    <t>784008026</t>
  </si>
  <si>
    <t>12</t>
  </si>
  <si>
    <t>642942111</t>
  </si>
  <si>
    <t>Osazování zárubní nebo rámů dveřních kovových do 2,5 m2 na MC</t>
  </si>
  <si>
    <t>1919589124</t>
  </si>
  <si>
    <t>mezi mč. 1.01 a 1.41</t>
  </si>
  <si>
    <t>13</t>
  </si>
  <si>
    <t>M</t>
  </si>
  <si>
    <t>55331493</t>
  </si>
  <si>
    <t>zárubeň jednokřídlá ocelová pro zdění tl stěny 160-200mm rozměru 900/1970, 2100mm</t>
  </si>
  <si>
    <t>-1620842419</t>
  </si>
  <si>
    <t>Ostatní konstrukce a práce, bourání</t>
  </si>
  <si>
    <t>14</t>
  </si>
  <si>
    <t>941111112</t>
  </si>
  <si>
    <t>Montáž lešení řadového trubkového lehkého s podlahami zatížení do 200 kg/m2 š od 0,6 do 0,9 m v přes 10 do 25 m</t>
  </si>
  <si>
    <t>1443975898</t>
  </si>
  <si>
    <t>výpočet</t>
  </si>
  <si>
    <t>84,3*11</t>
  </si>
  <si>
    <t>941111212</t>
  </si>
  <si>
    <t>Příplatek k lešení řadovému trubkovému lehkému s podlahami š 0,9 m v 25 m za první a ZKD den použití</t>
  </si>
  <si>
    <t>1424051271</t>
  </si>
  <si>
    <t>927,300*30</t>
  </si>
  <si>
    <t>16</t>
  </si>
  <si>
    <t>941111812</t>
  </si>
  <si>
    <t>Demontáž lešení řadového trubkového lehkého s podlahami zatížení do 200 kg/m2 š přes 0,6 do 0,9 m v přes 10 do 25 m</t>
  </si>
  <si>
    <t>1782425619</t>
  </si>
  <si>
    <t>17</t>
  </si>
  <si>
    <t>952901111</t>
  </si>
  <si>
    <t>Vyčištění budov bytové a občanské výstavby při výšce podlaží do 4 m</t>
  </si>
  <si>
    <t>-471519733</t>
  </si>
  <si>
    <t>Výpočet</t>
  </si>
  <si>
    <t>m.č. 1.02</t>
  </si>
  <si>
    <t>79,1</t>
  </si>
  <si>
    <t>m.č. 1.35</t>
  </si>
  <si>
    <t>18</t>
  </si>
  <si>
    <t>962032231</t>
  </si>
  <si>
    <t>Bourání zdiva z cihel pálených nebo vápenopískových na MV nebo MVC přes 1 m3</t>
  </si>
  <si>
    <t>1960689708</t>
  </si>
  <si>
    <t>Bourání zdiva mezi m.č. 1.01/1.42</t>
  </si>
  <si>
    <t>6*2,3*0,17</t>
  </si>
  <si>
    <t>-1*2,02*0,17</t>
  </si>
  <si>
    <t>(0,775*0,585*0,17)*2</t>
  </si>
  <si>
    <t>1,75*0,585*0,17</t>
  </si>
  <si>
    <t>0,61*2,3*0,17</t>
  </si>
  <si>
    <t>5,2*0,855*0,17</t>
  </si>
  <si>
    <t>1*0,435*0,3</t>
  </si>
  <si>
    <t>1,9*0,235*0,6</t>
  </si>
  <si>
    <t>Bourání zdiva mezi m.č. 1.32/1.34</t>
  </si>
  <si>
    <t>0,775*2,3*0,17</t>
  </si>
  <si>
    <t>19</t>
  </si>
  <si>
    <t>965042241</t>
  </si>
  <si>
    <t>Bourání podkladů pod dlažby nebo mazanin betonových nebo z litého asfaltu tl přes 100 mm pl přes 4 m2</t>
  </si>
  <si>
    <t>-1840941897</t>
  </si>
  <si>
    <t>bourání mazanin</t>
  </si>
  <si>
    <t>20</t>
  </si>
  <si>
    <t>9X01</t>
  </si>
  <si>
    <t>Spádování podlahy ke sprchovým žlábkům vč. vysekání rýh pro osazení žlábku</t>
  </si>
  <si>
    <t>soubor</t>
  </si>
  <si>
    <t>-122219463</t>
  </si>
  <si>
    <t>1*10</t>
  </si>
  <si>
    <t>9X02</t>
  </si>
  <si>
    <t>Sanace - etapa I. viz. samostatný soupis</t>
  </si>
  <si>
    <t>290752937</t>
  </si>
  <si>
    <t>997</t>
  </si>
  <si>
    <t>Přesun sutě</t>
  </si>
  <si>
    <t>22</t>
  </si>
  <si>
    <t>997013501</t>
  </si>
  <si>
    <t>Odvoz suti a vybouraných hmot na skládku nebo meziskládku do 1 km se složením</t>
  </si>
  <si>
    <t>-993691856</t>
  </si>
  <si>
    <t>23</t>
  </si>
  <si>
    <t>997013509</t>
  </si>
  <si>
    <t>Příplatek k odvozu suti a vybouraných hmot na skládku ZKD 1 km přes 1 km</t>
  </si>
  <si>
    <t>371682960</t>
  </si>
  <si>
    <t>24</t>
  </si>
  <si>
    <t>997013871</t>
  </si>
  <si>
    <t>Poplatek za uložení stavebního odpadu na recyklační skládce (skládkovné) směsného stavebního a demoličního kód odpadu  17 09 04</t>
  </si>
  <si>
    <t>1758363499</t>
  </si>
  <si>
    <t>998</t>
  </si>
  <si>
    <t>Přesun hmot</t>
  </si>
  <si>
    <t>25</t>
  </si>
  <si>
    <t>998011001</t>
  </si>
  <si>
    <t>Přesun hmot pro budovy zděné v do 6 m</t>
  </si>
  <si>
    <t>1596134201</t>
  </si>
  <si>
    <t>PSV</t>
  </si>
  <si>
    <t>Práce a dodávky PSV</t>
  </si>
  <si>
    <t>711</t>
  </si>
  <si>
    <t>Izolace proti vodě, vlhkosti a plynům</t>
  </si>
  <si>
    <t>26</t>
  </si>
  <si>
    <t>711111001</t>
  </si>
  <si>
    <t>Provedení izolace proti zemní vlhkosti vodorovné za studena nátěrem penetračním vč soklu</t>
  </si>
  <si>
    <t>-1803102165</t>
  </si>
  <si>
    <t>27</t>
  </si>
  <si>
    <t>11163150</t>
  </si>
  <si>
    <t>lak penetrační asfaltový</t>
  </si>
  <si>
    <t>32</t>
  </si>
  <si>
    <t>-1126614422</t>
  </si>
  <si>
    <t>140,9*0,00033 'Přepočtené koeficientem množství</t>
  </si>
  <si>
    <t>28</t>
  </si>
  <si>
    <t>711141559</t>
  </si>
  <si>
    <t>Provedení izolace proti zemní vlhkosti pásy přitavením vodorovné NAIP vč soklu</t>
  </si>
  <si>
    <t>807895011</t>
  </si>
  <si>
    <t>29</t>
  </si>
  <si>
    <t>62856011</t>
  </si>
  <si>
    <t>pás asfaltový natavitelný modifikovaný SBS tl 4,0mm s vložkou z hliníkové fólie, hliníkové fólie s textilií a spalitelnou PE fólií nebo jemnozrnným minerálním posypem na horním povrchu</t>
  </si>
  <si>
    <t>722040456</t>
  </si>
  <si>
    <t>140,9*1,1655 'Přepočtené koeficientem množství</t>
  </si>
  <si>
    <t>30</t>
  </si>
  <si>
    <t>998711201</t>
  </si>
  <si>
    <t>Přesun hmot procentní pro izolace proti vodě, vlhkosti a plynům v objektech v do 6 m</t>
  </si>
  <si>
    <t>%</t>
  </si>
  <si>
    <t>-646921853</t>
  </si>
  <si>
    <t>721</t>
  </si>
  <si>
    <t>Zdravotechnika - vnitřní kanalizace</t>
  </si>
  <si>
    <t>31</t>
  </si>
  <si>
    <t>72121142R1</t>
  </si>
  <si>
    <t>Vpusť podlahová plastová s nerezovým rámečkem a mřížkou , se suchou zápachovou uzáverkou DN50</t>
  </si>
  <si>
    <t>1437971535</t>
  </si>
  <si>
    <t>721212122R1</t>
  </si>
  <si>
    <t>Odtokový sprchový žlab s krycím roštem a zápachovou uzávěrkou vč. pomocného materiálu</t>
  </si>
  <si>
    <t>-74910398</t>
  </si>
  <si>
    <t>7,75</t>
  </si>
  <si>
    <t>33</t>
  </si>
  <si>
    <t>721X01</t>
  </si>
  <si>
    <t>Dodávka a montáž pomocného materiálu vč. pomocných prací</t>
  </si>
  <si>
    <t>700952504</t>
  </si>
  <si>
    <t>34</t>
  </si>
  <si>
    <t>998721201</t>
  </si>
  <si>
    <t>Přesun hmot procentní pro vnitřní kanalizace v objektech v do 6 m</t>
  </si>
  <si>
    <t>-429589440</t>
  </si>
  <si>
    <t>725</t>
  </si>
  <si>
    <t>Zdravotechnika - zařizovací předměty</t>
  </si>
  <si>
    <t>35</t>
  </si>
  <si>
    <t>72512152R1</t>
  </si>
  <si>
    <t>Pisoárový záchodek automatický s radarovým senzorem vč. zdroje</t>
  </si>
  <si>
    <t>-799355083</t>
  </si>
  <si>
    <t>m.č. 1.39</t>
  </si>
  <si>
    <t>36</t>
  </si>
  <si>
    <t>725211603</t>
  </si>
  <si>
    <t>Umyvadlo keramické bílé šířky 600 mm bez krytu na sifon připevněné na stěnu šrouby</t>
  </si>
  <si>
    <t>947652919</t>
  </si>
  <si>
    <t>1*3</t>
  </si>
  <si>
    <t>37</t>
  </si>
  <si>
    <t>72521910R1</t>
  </si>
  <si>
    <t>Montáž umyvadla připevněného zdiva - zpětná montáž původních umyvadel</t>
  </si>
  <si>
    <t>1097627319</t>
  </si>
  <si>
    <t>38</t>
  </si>
  <si>
    <t>72524111R1</t>
  </si>
  <si>
    <t>Vanička sprchová akrylátová 750x900mm</t>
  </si>
  <si>
    <t>-1791614966</t>
  </si>
  <si>
    <t>m.č. 1.22</t>
  </si>
  <si>
    <t>39</t>
  </si>
  <si>
    <t>72529151R1</t>
  </si>
  <si>
    <t>Doplňky zařízení koupelen a záchodů dávkovač OV2 tekutého mýdla na 500 ml</t>
  </si>
  <si>
    <t>1292751654</t>
  </si>
  <si>
    <t>Celkem</t>
  </si>
  <si>
    <t>40</t>
  </si>
  <si>
    <t>72529162R1</t>
  </si>
  <si>
    <t>Doplňky zařízení koupelen a záchodů zásobník OV3 toaletních papírů</t>
  </si>
  <si>
    <t>1834162709</t>
  </si>
  <si>
    <t>celkem</t>
  </si>
  <si>
    <t>41</t>
  </si>
  <si>
    <t>725339111</t>
  </si>
  <si>
    <t>Montáž výlevky - zpětná montáž původní výlevky</t>
  </si>
  <si>
    <t>6348264</t>
  </si>
  <si>
    <t>1*1</t>
  </si>
  <si>
    <t>m.č. 1.32</t>
  </si>
  <si>
    <t>42</t>
  </si>
  <si>
    <t>72582131R1</t>
  </si>
  <si>
    <t>Baterie nástěnná páková s otáčivým plochým ústím a délkou ramínka 300 mm</t>
  </si>
  <si>
    <t>-1028007957</t>
  </si>
  <si>
    <t>43</t>
  </si>
  <si>
    <t>725822613</t>
  </si>
  <si>
    <t>Baterie umyvadlová stojánková páková s výpustí</t>
  </si>
  <si>
    <t>1756520998</t>
  </si>
  <si>
    <t>44</t>
  </si>
  <si>
    <t>72584131R1</t>
  </si>
  <si>
    <t>Baterie sprchová nástěnná páková - kompletní dodávka</t>
  </si>
  <si>
    <t>1909550941</t>
  </si>
  <si>
    <t>45</t>
  </si>
  <si>
    <t>72584941R1</t>
  </si>
  <si>
    <t>Montáž baterie sprchové nástěnné - zpětná montáž</t>
  </si>
  <si>
    <t>-1944230147</t>
  </si>
  <si>
    <t>46</t>
  </si>
  <si>
    <t>725861101</t>
  </si>
  <si>
    <t>Zápachová uzávěrka pro umyvadla DN 32</t>
  </si>
  <si>
    <t>644983472</t>
  </si>
  <si>
    <t>47</t>
  </si>
  <si>
    <t>725OV4</t>
  </si>
  <si>
    <t>Dodávka a montáž háčků na ručníky k umývárnám - nerez, lepené k obkladu</t>
  </si>
  <si>
    <t>-1211176369</t>
  </si>
  <si>
    <t>48</t>
  </si>
  <si>
    <t>725X01</t>
  </si>
  <si>
    <t>Demontáž stávající vířivky - kompletní provedení</t>
  </si>
  <si>
    <t>-353638875</t>
  </si>
  <si>
    <t>49</t>
  </si>
  <si>
    <t>725122813</t>
  </si>
  <si>
    <t>Demontáž pisoárových stání s nádrží a jedním záchodkem</t>
  </si>
  <si>
    <t>584751835</t>
  </si>
  <si>
    <t>50</t>
  </si>
  <si>
    <t>725210821</t>
  </si>
  <si>
    <t>Demontáž umyvadel bez výtokových armatur</t>
  </si>
  <si>
    <t>1773709098</t>
  </si>
  <si>
    <t>51</t>
  </si>
  <si>
    <t>725240811</t>
  </si>
  <si>
    <t>Demontáž kabin sprchových bez výtokových armatur</t>
  </si>
  <si>
    <t>1992035493</t>
  </si>
  <si>
    <t>52</t>
  </si>
  <si>
    <t>725240812</t>
  </si>
  <si>
    <t>Demontáž vaniček sprchových bez výtokových armatur</t>
  </si>
  <si>
    <t>-878459147</t>
  </si>
  <si>
    <t>53</t>
  </si>
  <si>
    <t>725330840</t>
  </si>
  <si>
    <t>Demontáž výlevka litinová nebo ocelová</t>
  </si>
  <si>
    <t>-730248093</t>
  </si>
  <si>
    <t>54</t>
  </si>
  <si>
    <t>725820801</t>
  </si>
  <si>
    <t>Demontáž baterie nástěnné do G 3 / 4</t>
  </si>
  <si>
    <t>1746666158</t>
  </si>
  <si>
    <t>Výlevky</t>
  </si>
  <si>
    <t>Sprchy</t>
  </si>
  <si>
    <t>55</t>
  </si>
  <si>
    <t>725820802</t>
  </si>
  <si>
    <t>Demontáž baterie stojánkové do jednoho otvoru</t>
  </si>
  <si>
    <t>-390156737</t>
  </si>
  <si>
    <t>56</t>
  </si>
  <si>
    <t>725860811</t>
  </si>
  <si>
    <t>Demontáž uzávěrů zápachu jednoduchých</t>
  </si>
  <si>
    <t>-1242094629</t>
  </si>
  <si>
    <t>Umyvadla</t>
  </si>
  <si>
    <t>57</t>
  </si>
  <si>
    <t>725X02</t>
  </si>
  <si>
    <t>Demontáž stávajícího ochlazovacího bazénku - kompletní provedení</t>
  </si>
  <si>
    <t>-538815737</t>
  </si>
  <si>
    <t>58</t>
  </si>
  <si>
    <t>725X03</t>
  </si>
  <si>
    <t>Dodávka a montáž výřivnky - kompletní dodávka vč. pomocných prací a dodávek</t>
  </si>
  <si>
    <t>-804242817</t>
  </si>
  <si>
    <t>59</t>
  </si>
  <si>
    <t>725X04</t>
  </si>
  <si>
    <t>Dodávka a montáž ochlazovacího bazénku - kompletní dodávka vč. pomocných prací a dodávek</t>
  </si>
  <si>
    <t>-1581155684</t>
  </si>
  <si>
    <t>60</t>
  </si>
  <si>
    <t>998725201</t>
  </si>
  <si>
    <t>Přesun hmot procentní pro zařizovací předměty v objektech v do 6 m</t>
  </si>
  <si>
    <t>-124565474</t>
  </si>
  <si>
    <t>735</t>
  </si>
  <si>
    <t>Ústřední vytápění - otopná tělesa</t>
  </si>
  <si>
    <t>61</t>
  </si>
  <si>
    <t>73515181R1</t>
  </si>
  <si>
    <t>Demontáž otopného tělesa</t>
  </si>
  <si>
    <t>-853457902</t>
  </si>
  <si>
    <t>62</t>
  </si>
  <si>
    <t>73515912R1</t>
  </si>
  <si>
    <t>Montáž otopných těles zpětná montáž</t>
  </si>
  <si>
    <t>1399983041</t>
  </si>
  <si>
    <t>63</t>
  </si>
  <si>
    <t>998735201</t>
  </si>
  <si>
    <t>Přesun hmot procentní pro otopná tělesa v objektech v do 6 m</t>
  </si>
  <si>
    <t>-1078635299</t>
  </si>
  <si>
    <t>741</t>
  </si>
  <si>
    <t>Elektroinstalace</t>
  </si>
  <si>
    <t>64</t>
  </si>
  <si>
    <t>741X01</t>
  </si>
  <si>
    <t>1114012956</t>
  </si>
  <si>
    <t>751</t>
  </si>
  <si>
    <t>Vzduchotechnika</t>
  </si>
  <si>
    <t>65</t>
  </si>
  <si>
    <t>751X01</t>
  </si>
  <si>
    <t>Provedení odtahu z m.č. 1.31 vč. dodávky všech potřebných prací a dodávek materiálů</t>
  </si>
  <si>
    <t>332108928</t>
  </si>
  <si>
    <t>66</t>
  </si>
  <si>
    <t>998751201</t>
  </si>
  <si>
    <t>Přesun hmot procentní pro vzduchotechniku v objektech výšky do 12 m</t>
  </si>
  <si>
    <t>-564277740</t>
  </si>
  <si>
    <t>763</t>
  </si>
  <si>
    <t>Konstrukce suché výstavby</t>
  </si>
  <si>
    <t>67</t>
  </si>
  <si>
    <t>763121812</t>
  </si>
  <si>
    <t>Demontáž SDK předsazené/šachtové stěny s jednoduchou nosnou kcí opláštění dvojité</t>
  </si>
  <si>
    <t>-157711060</t>
  </si>
  <si>
    <t>Přizdívka m.č. 1.03</t>
  </si>
  <si>
    <t>68</t>
  </si>
  <si>
    <t>763X01</t>
  </si>
  <si>
    <t>Začištění kraje podhledu po demontáži SDK předstěny v m.č. 1.03 a m.č. 1.04</t>
  </si>
  <si>
    <t>bm</t>
  </si>
  <si>
    <t>-1742887314</t>
  </si>
  <si>
    <t>7,065</t>
  </si>
  <si>
    <t>Přizdívka m.č. 1.04</t>
  </si>
  <si>
    <t>3,3</t>
  </si>
  <si>
    <t>764</t>
  </si>
  <si>
    <t>Konstrukce klempířské</t>
  </si>
  <si>
    <t>69</t>
  </si>
  <si>
    <t>764004801</t>
  </si>
  <si>
    <t>Demontáž podokapního žlabu do suti</t>
  </si>
  <si>
    <t>-1060755298</t>
  </si>
  <si>
    <t>žlab hranatý</t>
  </si>
  <si>
    <t>84,3</t>
  </si>
  <si>
    <t>70</t>
  </si>
  <si>
    <t>764004861</t>
  </si>
  <si>
    <t>Demontáž svodu do suti</t>
  </si>
  <si>
    <t>-1885155462</t>
  </si>
  <si>
    <t>demontáž svodu</t>
  </si>
  <si>
    <t>10,2*4</t>
  </si>
  <si>
    <t>11,4*1</t>
  </si>
  <si>
    <t>71</t>
  </si>
  <si>
    <t>76451141R</t>
  </si>
  <si>
    <t>Dodávka a montáž klepmpířského prvku - oplechování hrany střechy r.š. 700mm (dešťový žlab)</t>
  </si>
  <si>
    <t>-1953598125</t>
  </si>
  <si>
    <t>oplechování střechy</t>
  </si>
  <si>
    <t>72</t>
  </si>
  <si>
    <t>764518623</t>
  </si>
  <si>
    <t xml:space="preserve">Svody kruhové včetně objímek, kolen, odskoků z Pz s povrchovou úpravou průměru 125 mm </t>
  </si>
  <si>
    <t>-1366711526</t>
  </si>
  <si>
    <t>73</t>
  </si>
  <si>
    <t>764X01</t>
  </si>
  <si>
    <t>Provedení dýmové zkoušky nového dešťového svodu</t>
  </si>
  <si>
    <t>329474425</t>
  </si>
  <si>
    <t>74</t>
  </si>
  <si>
    <t>998764202</t>
  </si>
  <si>
    <t>Přesun hmot procentní pro konstrukce klempířské v objektech v přes 6 do 12 m</t>
  </si>
  <si>
    <t>-1212750710</t>
  </si>
  <si>
    <t>766</t>
  </si>
  <si>
    <t>Konstrukce truhlářské</t>
  </si>
  <si>
    <t>75</t>
  </si>
  <si>
    <t>766691914</t>
  </si>
  <si>
    <t>Vyvěšení nebo zavěšení dřevěných křídel dveří pl do 2 m2</t>
  </si>
  <si>
    <t>-670577949</t>
  </si>
  <si>
    <t>Rušené dveře</t>
  </si>
  <si>
    <t>m.č. 1.01./1.42</t>
  </si>
  <si>
    <t>m.č. 1.31/1.32</t>
  </si>
  <si>
    <t>m.č. 1.31/1.34</t>
  </si>
  <si>
    <t>Stavající dveře ke zpětnému vrácení</t>
  </si>
  <si>
    <t>3*2</t>
  </si>
  <si>
    <t>76</t>
  </si>
  <si>
    <t>766D01</t>
  </si>
  <si>
    <t>Dodávka a montáž nových dveří D01 900x1970 vč. kování - kompletní dodávka</t>
  </si>
  <si>
    <t>-1154650926</t>
  </si>
  <si>
    <t>77</t>
  </si>
  <si>
    <t>998766201</t>
  </si>
  <si>
    <t>Přesun hmot procentní pro kce truhlářské v objektech v do 6 m</t>
  </si>
  <si>
    <t>-1288681636</t>
  </si>
  <si>
    <t>767</t>
  </si>
  <si>
    <t>Konstrukce zámečnické</t>
  </si>
  <si>
    <t>78</t>
  </si>
  <si>
    <t>767641800</t>
  </si>
  <si>
    <t>Demontáž zárubní dveří odřezáním plochy do 2,5 m2</t>
  </si>
  <si>
    <t>2095639293</t>
  </si>
  <si>
    <t>do m.č. 1.32</t>
  </si>
  <si>
    <t>do m.č. 1,31</t>
  </si>
  <si>
    <t>79</t>
  </si>
  <si>
    <t>767X01</t>
  </si>
  <si>
    <t>Dodávka a montáž pásoviny tl. 8mm dl. 650mm pro ukotvení žlabu</t>
  </si>
  <si>
    <t>299213630</t>
  </si>
  <si>
    <t>80</t>
  </si>
  <si>
    <t>767X02</t>
  </si>
  <si>
    <t>Dodávka a montáž úpravy uchycení radiatorz v m.č. 1.03</t>
  </si>
  <si>
    <t>1499375057</t>
  </si>
  <si>
    <t>81</t>
  </si>
  <si>
    <t>998767201</t>
  </si>
  <si>
    <t>Přesun hmot procentní pro zámečnické konstrukce v objektech v do 6 m</t>
  </si>
  <si>
    <t>203380166</t>
  </si>
  <si>
    <t>771</t>
  </si>
  <si>
    <t>Podlahy z dlaždic</t>
  </si>
  <si>
    <t>82</t>
  </si>
  <si>
    <t>771121011</t>
  </si>
  <si>
    <t>Nátěr penetrační na podlahu</t>
  </si>
  <si>
    <t>-624844720</t>
  </si>
  <si>
    <t>skladba P.01 a P.02</t>
  </si>
  <si>
    <t>83</t>
  </si>
  <si>
    <t>771151014</t>
  </si>
  <si>
    <t>Samonivelační stěrka podlah pevnosti 20 MPa tl přes 8 do 10 mm</t>
  </si>
  <si>
    <t>1816992042</t>
  </si>
  <si>
    <t>84</t>
  </si>
  <si>
    <t>771473810</t>
  </si>
  <si>
    <t>Demontáž soklíků z dlaždic keramických lepených rovných</t>
  </si>
  <si>
    <t>1525255680</t>
  </si>
  <si>
    <t>9,67*2</t>
  </si>
  <si>
    <t>6*2</t>
  </si>
  <si>
    <t>-0,9*3</t>
  </si>
  <si>
    <t>9,75*2</t>
  </si>
  <si>
    <t>3,135*2</t>
  </si>
  <si>
    <t>m.č. 1.42</t>
  </si>
  <si>
    <t>7,03*2</t>
  </si>
  <si>
    <t>85</t>
  </si>
  <si>
    <t>771474112</t>
  </si>
  <si>
    <t>Montáž soklů z dlaždic keramických rovných flexibilní lepidlo v přes 65 do 90 mm</t>
  </si>
  <si>
    <t>-1900778854</t>
  </si>
  <si>
    <t>Doplnění soklu v m.č. 1.34</t>
  </si>
  <si>
    <t>0,7+0,8</t>
  </si>
  <si>
    <t>86</t>
  </si>
  <si>
    <t>5976133R1</t>
  </si>
  <si>
    <t xml:space="preserve">sokl-dlažba keramická </t>
  </si>
  <si>
    <t>1351991034</t>
  </si>
  <si>
    <t>53,21*1,475 'Přepočtené koeficientem množství</t>
  </si>
  <si>
    <t>87</t>
  </si>
  <si>
    <t>771573810</t>
  </si>
  <si>
    <t>Demontáž podlah z dlaždic keramických lepených</t>
  </si>
  <si>
    <t>-750572209</t>
  </si>
  <si>
    <t>m.č. 127</t>
  </si>
  <si>
    <t>41,73</t>
  </si>
  <si>
    <t>88</t>
  </si>
  <si>
    <t>771574111</t>
  </si>
  <si>
    <t>Montáž podlah keramických hladkých lepených flexibilním lepidlem do 9 ks/m2</t>
  </si>
  <si>
    <t>-696503841</t>
  </si>
  <si>
    <t>89</t>
  </si>
  <si>
    <t>59761011</t>
  </si>
  <si>
    <t>dlažba keramická slinutá hladká do interiéru i exteriéru do 9ks/m2</t>
  </si>
  <si>
    <t>508925101</t>
  </si>
  <si>
    <t>140,9*1,1 'Přepočtené koeficientem množství</t>
  </si>
  <si>
    <t>90</t>
  </si>
  <si>
    <t>771591112</t>
  </si>
  <si>
    <t>Izolace pod dlažbu nátěrem nebo stěrkou ve dvou vrstvách</t>
  </si>
  <si>
    <t>-553611377</t>
  </si>
  <si>
    <t>91</t>
  </si>
  <si>
    <t>771591115</t>
  </si>
  <si>
    <t>Podlahy spárování silikonem</t>
  </si>
  <si>
    <t>-106934182</t>
  </si>
  <si>
    <t>2,29*2</t>
  </si>
  <si>
    <t>1,925*2</t>
  </si>
  <si>
    <t>-0,8</t>
  </si>
  <si>
    <t>1,575*2</t>
  </si>
  <si>
    <t>1,94*2</t>
  </si>
  <si>
    <t>-0,8*2</t>
  </si>
  <si>
    <t>-1*3</t>
  </si>
  <si>
    <t>1,19*2</t>
  </si>
  <si>
    <t>2,675*2</t>
  </si>
  <si>
    <t>1,3*2</t>
  </si>
  <si>
    <t>-0,9</t>
  </si>
  <si>
    <t>3,97*2</t>
  </si>
  <si>
    <t>5,25*2</t>
  </si>
  <si>
    <t>4,055*2</t>
  </si>
  <si>
    <t>2,695*2</t>
  </si>
  <si>
    <t>-1,1</t>
  </si>
  <si>
    <t>2,03*2</t>
  </si>
  <si>
    <t>9,715*2</t>
  </si>
  <si>
    <t>92</t>
  </si>
  <si>
    <t>771591241</t>
  </si>
  <si>
    <t>Izolace těsnícími pásy vnitřní kout</t>
  </si>
  <si>
    <t>1882825727</t>
  </si>
  <si>
    <t>1*5</t>
  </si>
  <si>
    <t>1*4</t>
  </si>
  <si>
    <t>1*6</t>
  </si>
  <si>
    <t>93</t>
  </si>
  <si>
    <t>771591242</t>
  </si>
  <si>
    <t>Izolace těsnícími pásy vnější roh</t>
  </si>
  <si>
    <t>1587454206</t>
  </si>
  <si>
    <t>94</t>
  </si>
  <si>
    <t>771591264</t>
  </si>
  <si>
    <t>Izolace těsnícími pásy mezi podlahou a stěnou</t>
  </si>
  <si>
    <t>693716501</t>
  </si>
  <si>
    <t>95</t>
  </si>
  <si>
    <t>998771201</t>
  </si>
  <si>
    <t>Přesun hmot procentní pro podlahy z dlaždic v objektech v do 6 m</t>
  </si>
  <si>
    <t>704956339</t>
  </si>
  <si>
    <t>776</t>
  </si>
  <si>
    <t>Podlahy povlakové</t>
  </si>
  <si>
    <t>96</t>
  </si>
  <si>
    <t>776201812</t>
  </si>
  <si>
    <t>Demontáž lepených povlakových podlah s podložkou ručně</t>
  </si>
  <si>
    <t>-2075590178</t>
  </si>
  <si>
    <t>m.č. 1.01 - koberec</t>
  </si>
  <si>
    <t>26,25</t>
  </si>
  <si>
    <t>97</t>
  </si>
  <si>
    <t>776410811</t>
  </si>
  <si>
    <t>Odstranění soklíků a lišt pryžových nebo plastových</t>
  </si>
  <si>
    <t>-1760242836</t>
  </si>
  <si>
    <t>7,42*2</t>
  </si>
  <si>
    <t>3,85*2</t>
  </si>
  <si>
    <t>-1*2</t>
  </si>
  <si>
    <t>98</t>
  </si>
  <si>
    <t>998776201</t>
  </si>
  <si>
    <t>Přesun hmot procentní pro podlahy povlakové v objektech v do 6 m</t>
  </si>
  <si>
    <t>-805117810</t>
  </si>
  <si>
    <t>781</t>
  </si>
  <si>
    <t>Dokončovací práce - obklady</t>
  </si>
  <si>
    <t>99</t>
  </si>
  <si>
    <t>781121011</t>
  </si>
  <si>
    <t>Nátěr penetrační na stěnu</t>
  </si>
  <si>
    <t>1882847645</t>
  </si>
  <si>
    <t>(2,29*2,2)*2</t>
  </si>
  <si>
    <t>(1,925*2,2)*2</t>
  </si>
  <si>
    <t>-0,8*2,02</t>
  </si>
  <si>
    <t>(1,94*2,2)*2</t>
  </si>
  <si>
    <t>(1,575*2,2)*2</t>
  </si>
  <si>
    <t>-(0,8*2,02)*2</t>
  </si>
  <si>
    <t>(2,675*2,2)*2</t>
  </si>
  <si>
    <t>(1,19*2,2)*2</t>
  </si>
  <si>
    <t>(1,3*2,2)*2</t>
  </si>
  <si>
    <t>-0,9*2,02</t>
  </si>
  <si>
    <t>(3,97*2,2)*2</t>
  </si>
  <si>
    <t>(5,25*2,2)*2</t>
  </si>
  <si>
    <t>(6*2,2)*2</t>
  </si>
  <si>
    <t>(2,695*2,2)*2</t>
  </si>
  <si>
    <t>(4,055*2,2)*2</t>
  </si>
  <si>
    <t>-1,1*2,1</t>
  </si>
  <si>
    <t>(2,03*2,2)*2</t>
  </si>
  <si>
    <t>100</t>
  </si>
  <si>
    <t>781131112</t>
  </si>
  <si>
    <t>Izolace pod obklad nátěrem nebo stěrkou ve dvou vrstvách</t>
  </si>
  <si>
    <t>961895369</t>
  </si>
  <si>
    <t>101</t>
  </si>
  <si>
    <t>781131232</t>
  </si>
  <si>
    <t>Izolace pod obklad těsnícími pásy pro styčné nebo dilatační spáry</t>
  </si>
  <si>
    <t>-980467962</t>
  </si>
  <si>
    <t>2,2*6</t>
  </si>
  <si>
    <t>2,2*4</t>
  </si>
  <si>
    <t>2,2*8</t>
  </si>
  <si>
    <t>102</t>
  </si>
  <si>
    <t>781151031</t>
  </si>
  <si>
    <t>Celoplošné vyrovnání podkladu stěrkou tl 3 mm</t>
  </si>
  <si>
    <t>-823372445</t>
  </si>
  <si>
    <t>103</t>
  </si>
  <si>
    <t>781151041</t>
  </si>
  <si>
    <t>Příplatek k cenám celoplošné vyrovnání stěrkou za každý další 1 mm přes tl 3 mm</t>
  </si>
  <si>
    <t>-463221638</t>
  </si>
  <si>
    <t>104</t>
  </si>
  <si>
    <t>781473810</t>
  </si>
  <si>
    <t>Demontáž obkladů z obkladaček keramických lepených</t>
  </si>
  <si>
    <t>322259183</t>
  </si>
  <si>
    <t>105</t>
  </si>
  <si>
    <t>781474111</t>
  </si>
  <si>
    <t>Montáž obkladů vnitřních keramických hladkých přes 6 do 9 ks/m2 lepených flexibilním lepidlem</t>
  </si>
  <si>
    <t>-99255382</t>
  </si>
  <si>
    <t>106</t>
  </si>
  <si>
    <t>887717259</t>
  </si>
  <si>
    <t>107</t>
  </si>
  <si>
    <t>781477114</t>
  </si>
  <si>
    <t>Příplatek k montáži obkladů vnitřních keramických hladkých za spárování tmelem dvousložkovým</t>
  </si>
  <si>
    <t>2099484134</t>
  </si>
  <si>
    <t>108</t>
  </si>
  <si>
    <t>781491021</t>
  </si>
  <si>
    <t>Montáž zrcadel plochy do 1 m2 lepených silikonovým tmelem na keramický obklad</t>
  </si>
  <si>
    <t>959403402</t>
  </si>
  <si>
    <t>0,8*0,8*10</t>
  </si>
  <si>
    <t>109</t>
  </si>
  <si>
    <t>6346512R1</t>
  </si>
  <si>
    <t>zrcadlopevné, lepené do obkladu OV1</t>
  </si>
  <si>
    <t>-1523652822</t>
  </si>
  <si>
    <t>6,4*1,1 'Přepočtené koeficientem množství</t>
  </si>
  <si>
    <t>110</t>
  </si>
  <si>
    <t>78149411R1</t>
  </si>
  <si>
    <t>Profily rohové lepené flexibilním lepidlem</t>
  </si>
  <si>
    <t>541424248</t>
  </si>
  <si>
    <t>2,2*1</t>
  </si>
  <si>
    <t>2,2*2</t>
  </si>
  <si>
    <t>111</t>
  </si>
  <si>
    <t>781495115</t>
  </si>
  <si>
    <t>Spárování vnitřních obkladů silikonem</t>
  </si>
  <si>
    <t>-2036253372</t>
  </si>
  <si>
    <t>112</t>
  </si>
  <si>
    <t>781X01</t>
  </si>
  <si>
    <t>Doplnění dlažby v m.č. 1.34 dodávka a montáž</t>
  </si>
  <si>
    <t>1596025710</t>
  </si>
  <si>
    <t>113</t>
  </si>
  <si>
    <t>998781201</t>
  </si>
  <si>
    <t>Přesun hmot procentní pro obklady keramické v objektech v do 6 m</t>
  </si>
  <si>
    <t>-374206521</t>
  </si>
  <si>
    <t>783</t>
  </si>
  <si>
    <t>Dokončovací práce - nátěry</t>
  </si>
  <si>
    <t>114</t>
  </si>
  <si>
    <t>783324101</t>
  </si>
  <si>
    <t>Základní jednonásobný akrylátový nátěr zámečnických konstrukcí</t>
  </si>
  <si>
    <t>-1358058129</t>
  </si>
  <si>
    <t>Pro novou zárubeň</t>
  </si>
  <si>
    <t>1*0,25</t>
  </si>
  <si>
    <t>(2,02*0,25)*2</t>
  </si>
  <si>
    <t>115</t>
  </si>
  <si>
    <t>783325101</t>
  </si>
  <si>
    <t>Mezinátěr jednonásobný akrylátový mezinátěr zámečnických konstrukcí</t>
  </si>
  <si>
    <t>-895247647</t>
  </si>
  <si>
    <t>116</t>
  </si>
  <si>
    <t>783327101</t>
  </si>
  <si>
    <t>Krycí jednonásobný akrylátový nátěr zámečnických konstrukcí</t>
  </si>
  <si>
    <t>-1976100401</t>
  </si>
  <si>
    <t>784</t>
  </si>
  <si>
    <t>Dokončovací práce - malby a tapety</t>
  </si>
  <si>
    <t>117</t>
  </si>
  <si>
    <t>784121001</t>
  </si>
  <si>
    <t>Oškrabání malby v mísnostech v do 3,80 m</t>
  </si>
  <si>
    <t>863407354</t>
  </si>
  <si>
    <t>Oškrábání malby</t>
  </si>
  <si>
    <t>7,42*2,3</t>
  </si>
  <si>
    <t>(3,85*2,3)*2</t>
  </si>
  <si>
    <t>-(1,04*2,28)*2</t>
  </si>
  <si>
    <t>strop</t>
  </si>
  <si>
    <t>0,775*2,3</t>
  </si>
  <si>
    <t>1,58</t>
  </si>
  <si>
    <t>-1,4*2,28</t>
  </si>
  <si>
    <t>14,58</t>
  </si>
  <si>
    <t>(7,03*2,3)*2</t>
  </si>
  <si>
    <t>6*2,3</t>
  </si>
  <si>
    <t>118</t>
  </si>
  <si>
    <t>784181101</t>
  </si>
  <si>
    <t>Základní akrylátová jednonásobná bezbarvá penetrace podkladu v místnostech v do 3,80 m</t>
  </si>
  <si>
    <t>1725484870</t>
  </si>
  <si>
    <t>(3,535*2,3)*2</t>
  </si>
  <si>
    <t>(1,55*2,)*2š</t>
  </si>
  <si>
    <t>-(1*2,02)*3</t>
  </si>
  <si>
    <t>119</t>
  </si>
  <si>
    <t>784211101</t>
  </si>
  <si>
    <t>Dvojnásobné bílé malby ze směsí za mokra výborně oděruvzdorných v místnostech v do 3,80 m</t>
  </si>
  <si>
    <t>-89313972</t>
  </si>
  <si>
    <t>VRN</t>
  </si>
  <si>
    <t>Vedlejší rozpočtové náklady</t>
  </si>
  <si>
    <t>VRN1</t>
  </si>
  <si>
    <t>Průzkumné, geodetické a projektové práce</t>
  </si>
  <si>
    <t>120</t>
  </si>
  <si>
    <t>01100200R</t>
  </si>
  <si>
    <t>Průzkumné práce - prověření zatékání hnaného deště do hlavní tribuny</t>
  </si>
  <si>
    <t>1024</t>
  </si>
  <si>
    <t>99109613</t>
  </si>
  <si>
    <t>121</t>
  </si>
  <si>
    <t>01100200R1</t>
  </si>
  <si>
    <t>Průzkumné práce - průzkum hlediště hlavní tribuny (zakrytí pod sedačkami)</t>
  </si>
  <si>
    <t>-1534521152</t>
  </si>
  <si>
    <t>122</t>
  </si>
  <si>
    <t>01100200R2</t>
  </si>
  <si>
    <t xml:space="preserve">Průzkumné práce - zkouška odvodnění stávajícího dešťového systému - </t>
  </si>
  <si>
    <t>-821063661</t>
  </si>
  <si>
    <t>VRN3</t>
  </si>
  <si>
    <t>Zařízení staveniště</t>
  </si>
  <si>
    <t>123</t>
  </si>
  <si>
    <t>030001000</t>
  </si>
  <si>
    <t>-313533217</t>
  </si>
  <si>
    <t>VRN4</t>
  </si>
  <si>
    <t>Inženýrská činnost</t>
  </si>
  <si>
    <t>124</t>
  </si>
  <si>
    <t>040001000</t>
  </si>
  <si>
    <t>-278760023</t>
  </si>
  <si>
    <t>MATERIÁL</t>
  </si>
  <si>
    <t>LED.svít. přisazené typ A</t>
  </si>
  <si>
    <t>ks</t>
  </si>
  <si>
    <t>LED.svít. zapuštěné typ A</t>
  </si>
  <si>
    <t>LED.svít. přisazené typ B</t>
  </si>
  <si>
    <t>LED.svít. přisazené typ C</t>
  </si>
  <si>
    <t>LED.svít. přisazené typ D</t>
  </si>
  <si>
    <t>LED.svít. přisazené s pohyb. čidlem</t>
  </si>
  <si>
    <t>Spínač ř.1 IP20 p.omít. bílý</t>
  </si>
  <si>
    <t>Kryt jednonásobný</t>
  </si>
  <si>
    <t>Rámeček jednonásobný bílý</t>
  </si>
  <si>
    <t>Spínač ř.1/0 IP44 p.omít. bílý</t>
  </si>
  <si>
    <t>Zásuvka IP44 p.omít. bílá komplet</t>
  </si>
  <si>
    <t>Svorka k ochr. pospoj.</t>
  </si>
  <si>
    <t>Krabice 68</t>
  </si>
  <si>
    <t>Krabice 68+víčko+svorkovnice</t>
  </si>
  <si>
    <t>Krabice 97+víčko+svorkovnice</t>
  </si>
  <si>
    <t>Krabice 5x2,5 IP44</t>
  </si>
  <si>
    <t>Bezešroubová krabicová svorka 2x2,5 mm2</t>
  </si>
  <si>
    <t>Kabel H07VV-U 3O1,5 (CYKY-O 3x1,5)</t>
  </si>
  <si>
    <t>Kabel H07VV-U 3J1,5 (CYKY-J 3x1,5)</t>
  </si>
  <si>
    <t>Kabel H07VV-U 3J2,5 (CYKY-J 3x2,5)</t>
  </si>
  <si>
    <t>Kabel H07VV-U 5J1,5 (CYKY-J 5x1,5)</t>
  </si>
  <si>
    <t>Trubka PVC pr. 25 mm</t>
  </si>
  <si>
    <t>CELKEM MATERIÁL:</t>
  </si>
  <si>
    <t>MONTÁŽ</t>
  </si>
  <si>
    <t>741 37-2062</t>
  </si>
  <si>
    <t>741 37-2112</t>
  </si>
  <si>
    <t>741 37-2061</t>
  </si>
  <si>
    <t>741 37-2013</t>
  </si>
  <si>
    <t>741 37-2091</t>
  </si>
  <si>
    <t>Demontáž stávajícího svítidla</t>
  </si>
  <si>
    <t>741 31-0201</t>
  </si>
  <si>
    <t>741 31-0022</t>
  </si>
  <si>
    <t>741 31-3073</t>
  </si>
  <si>
    <t>741 42-0031</t>
  </si>
  <si>
    <t>741 11-2001</t>
  </si>
  <si>
    <t>741 11-2101</t>
  </si>
  <si>
    <t>741 11-2111</t>
  </si>
  <si>
    <t>741 12-2015</t>
  </si>
  <si>
    <t>741 12-2016</t>
  </si>
  <si>
    <t>741 12-2031</t>
  </si>
  <si>
    <t>741 11-0021</t>
  </si>
  <si>
    <t>741 99-0082</t>
  </si>
  <si>
    <t>Oživení elektroinstalace</t>
  </si>
  <si>
    <t>hod</t>
  </si>
  <si>
    <t>971 03-3151</t>
  </si>
  <si>
    <t>Průraz zdi</t>
  </si>
  <si>
    <t>974 03-1121</t>
  </si>
  <si>
    <t>Sekání (řezání) drážky 3x3cm</t>
  </si>
  <si>
    <t>741 13-0001</t>
  </si>
  <si>
    <t>Ukončení vodiče 2,5 mm2 rozv.</t>
  </si>
  <si>
    <t>CELKEM MONTÁŽ:</t>
  </si>
  <si>
    <t>DODÁVKY</t>
  </si>
  <si>
    <t xml:space="preserve">   Rozváděč RP-1</t>
  </si>
  <si>
    <t>Úprava stávajícího rozváděče</t>
  </si>
  <si>
    <t>Jistič 10B-1 10kA</t>
  </si>
  <si>
    <t>Svorka 4 mm2</t>
  </si>
  <si>
    <t>CELKEM Rozváděč RP-1:</t>
  </si>
  <si>
    <t xml:space="preserve">   Rozváděč RP-2</t>
  </si>
  <si>
    <t>Proud.chránič s nadproud.ochr. 10B-1N-030AC 10kA</t>
  </si>
  <si>
    <t>Proud.chránič s nadproud.ochr. 16B-1N-030AC 10kA</t>
  </si>
  <si>
    <t>CELKEM Rozváděč RP-2:</t>
  </si>
  <si>
    <t>CELKEM DODÁVKY:</t>
  </si>
  <si>
    <t>D.1.4c-1</t>
  </si>
  <si>
    <t>EKONOMICKÝ PROPOČET - ELEKTROINSTALACE</t>
  </si>
  <si>
    <t>STAVEBNÍ ÚPRAVY ZÁZEMÍ POD HLAVNÍ TRIBUNOU STADIONU VIKTORIA ŽIŽKOV</t>
  </si>
  <si>
    <t>UL. SEIFERTOVA, 130 00 PRAHA-ŽIŽKOV</t>
  </si>
  <si>
    <t>MĚSTSKÁ ČÁST PRAHA 3, HAVLÍČKOVO NÁMĚSTÍ 700/9, 130 00 PRAHA 3</t>
  </si>
  <si>
    <t>MONTÁŽNÍ PRÁCE</t>
  </si>
  <si>
    <t>DEMONTÁŽNÍ PRÁCE</t>
  </si>
  <si>
    <t>20 hod</t>
  </si>
  <si>
    <t>PODRUŽNÝ MATERIÁL  3 %</t>
  </si>
  <si>
    <t>ZTRATNÉ A RIZIKO - PROŘEZ  5 %</t>
  </si>
  <si>
    <t>ZEDNICKÉ VÝPOMOCI  6 %</t>
  </si>
  <si>
    <t>GZS  4,2 %</t>
  </si>
  <si>
    <t>PŘESUN  1 %</t>
  </si>
  <si>
    <t>DOPRAVNÉ  3,6%</t>
  </si>
  <si>
    <t>REVIZE</t>
  </si>
  <si>
    <t>___________________________________________________________________</t>
  </si>
  <si>
    <t>NÁKLADY CELKEM</t>
  </si>
  <si>
    <t>POZN.: V rozpočtu není vyčíslena daň z přidané hodnoty</t>
  </si>
  <si>
    <t xml:space="preserve">Položkový rozpočet </t>
  </si>
  <si>
    <t>#TypZaznamu#</t>
  </si>
  <si>
    <t>S:</t>
  </si>
  <si>
    <t>24337</t>
  </si>
  <si>
    <t>Zázemí stadionu FC Viktorie Žižkov, Praha – obvodová stěna stavby</t>
  </si>
  <si>
    <t>O:</t>
  </si>
  <si>
    <t>Zázemí stadionu FC Viktorie Žižkov, Praha – obvodová stěna stavby SANACE</t>
  </si>
  <si>
    <t>OBJ</t>
  </si>
  <si>
    <t>R:</t>
  </si>
  <si>
    <t>24337-2</t>
  </si>
  <si>
    <t>Zázemí stadionu FC Viktorie Žižkov, Praha - obvodová stěna stavby SANACE - etapa 1</t>
  </si>
  <si>
    <t>ROZ</t>
  </si>
  <si>
    <t>P.č.</t>
  </si>
  <si>
    <t>Číslo položky</t>
  </si>
  <si>
    <t>Název položky</t>
  </si>
  <si>
    <t>množství</t>
  </si>
  <si>
    <t>cena / MJ</t>
  </si>
  <si>
    <t>Dodávka</t>
  </si>
  <si>
    <t>Dodávka celk.</t>
  </si>
  <si>
    <t>Montáž</t>
  </si>
  <si>
    <t>Montáž celk.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</si>
  <si>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</si>
  <si>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</si>
  <si>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</si>
  <si>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</si>
  <si>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</si>
  <si>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</si>
  <si>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</si>
  <si>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</si>
  <si>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</si>
  <si>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</si>
  <si>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</si>
  <si>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Díl:</t>
  </si>
  <si>
    <t>DIL</t>
  </si>
  <si>
    <t>319211321RT1</t>
  </si>
  <si>
    <t>Těsnicí stěrka na svislé ploše tl. do 5 mm, maltou webertec 933</t>
  </si>
  <si>
    <t>RTS 21/ II</t>
  </si>
  <si>
    <t>POL1_</t>
  </si>
  <si>
    <t>82,6*1,5</t>
  </si>
  <si>
    <t>319211322RT1</t>
  </si>
  <si>
    <t>Těsnicí stěrka na svislé ploše tl.do 10 mm, maltou webertec 933</t>
  </si>
  <si>
    <t>celoplošné podrovnání těsnící maltou v plošě chem.clon</t>
  </si>
  <si>
    <t>POP</t>
  </si>
  <si>
    <t>Úpravy povrchů vnitřní</t>
  </si>
  <si>
    <t>610411129R00</t>
  </si>
  <si>
    <t>Nástřik roztokem " Esco - Fluat "</t>
  </si>
  <si>
    <t>první vrstva</t>
  </si>
  <si>
    <t>82,6*2,28</t>
  </si>
  <si>
    <t>druhá vrstva</t>
  </si>
  <si>
    <t>SAN 01a</t>
  </si>
  <si>
    <t>Sanační omítkový systém pro vysoké zasolení - kotvící postřik, jádro 25mm, štuk</t>
  </si>
  <si>
    <t>Vlastní</t>
  </si>
  <si>
    <t>Indiv</t>
  </si>
  <si>
    <t>Podlahy a podlahové konstrukce</t>
  </si>
  <si>
    <t>631313621R00</t>
  </si>
  <si>
    <t>Mazanina betonová tl. 8 - 12 cm C 20/25</t>
  </si>
  <si>
    <t>4,73*0,12</t>
  </si>
  <si>
    <t>631100003RA0</t>
  </si>
  <si>
    <t>Podlaha z dlažby keramické, mazanina 8 cm, Sklobit</t>
  </si>
  <si>
    <t>Součtová</t>
  </si>
  <si>
    <t>POL2_</t>
  </si>
  <si>
    <t>4,73</t>
  </si>
  <si>
    <t>Bourání konstrukcí</t>
  </si>
  <si>
    <t>289902111R00</t>
  </si>
  <si>
    <t>Otlučení nebo odsekání omítek stěn</t>
  </si>
  <si>
    <t>Včetně vyškrabání spár a dočištění povrchu zdiva ocelovým kartáčem</t>
  </si>
  <si>
    <t>962084131R00</t>
  </si>
  <si>
    <t>Bourání příček deskových,sádrokartonových tl.10 cm</t>
  </si>
  <si>
    <t>14,32*2,28</t>
  </si>
  <si>
    <t>630900020RAB</t>
  </si>
  <si>
    <t>Vybourání betonové mazaniny, tloušťka 10 cm</t>
  </si>
  <si>
    <t>Vybourání betonových podkladů pod dlažby nebo mazanin tloušťky 10 cm, včetně svislého přemístění do výše jednoho podlaží a odvozu na skládku do 10 km.</t>
  </si>
  <si>
    <t>V položce není kalkulován poplatek za skládku pro vybouranou suť. Tyto náklady se oceňují individuálně podle místních podmínek. Orientační hmotnost vybouraných konstrukcí je 0,22 t/m2 konstrukce.</t>
  </si>
  <si>
    <t>sklad : 4,73</t>
  </si>
  <si>
    <t>Přesuny suti a vybouraných hmot</t>
  </si>
  <si>
    <t>979081111RT2</t>
  </si>
  <si>
    <t>Odvoz suti a vybour. hmot na skládku do 1 km, kontejnerem 4 t</t>
  </si>
  <si>
    <t>979081121RT2</t>
  </si>
  <si>
    <t>Příplatek k odvozu za každý další 1 km, kontejnerem 4 t</t>
  </si>
  <si>
    <t>5*14</t>
  </si>
  <si>
    <t>979990110R00</t>
  </si>
  <si>
    <t>Poplatek za uložení suti - sádrokartonové desky, skupina odpadu 170802</t>
  </si>
  <si>
    <t>979999998R00</t>
  </si>
  <si>
    <t xml:space="preserve">Poplatek za skládku suti </t>
  </si>
  <si>
    <t>RTS 21/ I</t>
  </si>
  <si>
    <t>sutě z omítek : 13,18269</t>
  </si>
  <si>
    <t>sutě z mazaniny : 4,73*0,22</t>
  </si>
  <si>
    <t>979087311R00</t>
  </si>
  <si>
    <t>Vodorovné přemístění suti nošením do 10 m</t>
  </si>
  <si>
    <t>82,6*2,28*0,04*1,75</t>
  </si>
  <si>
    <t>979087391R00</t>
  </si>
  <si>
    <t>Příplatek za nošení suti každých dalších 10 m</t>
  </si>
  <si>
    <t>82,6*2,28*0,04*1,75*4</t>
  </si>
  <si>
    <t>S01</t>
  </si>
  <si>
    <t>Sanace zdiva</t>
  </si>
  <si>
    <t>REM-1020T00</t>
  </si>
  <si>
    <t xml:space="preserve">Tlaková horizontální injektáž zdiva dvouřadá na bázi vícesložkových akrylátových gelů </t>
  </si>
  <si>
    <t xml:space="preserve">m2    </t>
  </si>
  <si>
    <t>Vrty d=12mm osově do 150mm, ve dvou řadách 80mm nad sebou</t>
  </si>
  <si>
    <t>65,84*0,5*2</t>
  </si>
  <si>
    <t>16,76*0,535*2</t>
  </si>
  <si>
    <t>REM-1023T00</t>
  </si>
  <si>
    <t xml:space="preserve">Tlaková plošná injektáž zdiva na bázi akrylátových gelů </t>
  </si>
  <si>
    <t xml:space="preserve"> Vrty d=12mm v rastru 150x150mm, hl.300mm</t>
  </si>
  <si>
    <t>REM-1030T00</t>
  </si>
  <si>
    <t>Demontáž injektážních packerů po dvouřadé injektáži, zaplnění ústí vrtu těsnící maltou</t>
  </si>
  <si>
    <t>REM-1031T00</t>
  </si>
  <si>
    <t>Demontáž injektážních packerů po plošné injektáži, zaplnění ústí vrtu těsnící maltou</t>
  </si>
  <si>
    <t>914R00</t>
  </si>
  <si>
    <t>HZS, tarifní třída 4 - pomocné práce při sanacích</t>
  </si>
  <si>
    <t xml:space="preserve">hod   </t>
  </si>
  <si>
    <t>rozměření vrtů, těsnení kolem rozvodů aj.</t>
  </si>
  <si>
    <t>Podlahy z dlaždic a obklady</t>
  </si>
  <si>
    <t>771475014R00</t>
  </si>
  <si>
    <t>Obklad soklíků keram.rovných, tmel,výška 10 cm</t>
  </si>
  <si>
    <t>771479001R00</t>
  </si>
  <si>
    <t>Řezání dlaždic keramických pro soklíky</t>
  </si>
  <si>
    <t>597642030R</t>
  </si>
  <si>
    <t>Dlažba pro zhotovení soklíku po provedené sanaci, Rio Negro</t>
  </si>
  <si>
    <t>SPCM</t>
  </si>
  <si>
    <t>POL3_</t>
  </si>
  <si>
    <t>799</t>
  </si>
  <si>
    <t>Ostatní</t>
  </si>
  <si>
    <t>Pom.1</t>
  </si>
  <si>
    <t>Zakrytí podlah - tvrdá PE fólie a nepískovaná lepenka s olepením, zřízení, obnova, likvidace</t>
  </si>
  <si>
    <t>Pom.2</t>
  </si>
  <si>
    <t>Úklid vnitřních prostor po ukončení prací</t>
  </si>
  <si>
    <t>ON</t>
  </si>
  <si>
    <t>Ostatní náklady</t>
  </si>
  <si>
    <t>005121 R</t>
  </si>
  <si>
    <t>Soubor</t>
  </si>
  <si>
    <t>POL99_2</t>
  </si>
  <si>
    <t>005241010R</t>
  </si>
  <si>
    <t>Dokumentace skutečného provedení včetně fotodokumentace</t>
  </si>
  <si>
    <t>POL99_8</t>
  </si>
  <si>
    <t>END</t>
  </si>
  <si>
    <t>IWU s.r.o.</t>
  </si>
  <si>
    <t>07395680</t>
  </si>
  <si>
    <t>CZ07395680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</si>
</sst>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.00%"/>
    <numFmt numFmtId="165" formatCode="dd\.mm\.yyyy"/>
    <numFmt numFmtId="166" formatCode="#,##0.00000"/>
    <numFmt numFmtId="167" formatCode="#,##0.000"/>
    <numFmt numFmtId="168" formatCode="#,##0.00\ &quot;Kč&quot;"/>
  </numFmts>
  <fonts count="50" x14ac:knownFonts="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  <family val="1"/>
      <charset val="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family val="2"/>
      <charset val="238"/>
      <scheme val="minor"/>
    </font>
    <font>
      <sz val="10"/>
      <name val="Arial"/>
      <family val="2"/>
    </font>
    <font>
      <b/>
      <sz val="10"/>
      <name val="Arial CE"/>
      <charset val="238"/>
    </font>
    <font>
      <sz val="10"/>
      <name val="Arial CE"/>
      <charset val="238"/>
    </font>
    <font>
      <sz val="9"/>
      <name val="Arial CE"/>
      <charset val="238"/>
    </font>
    <font>
      <sz val="10"/>
      <name val="Arial"/>
      <family val="2"/>
      <charset val="238"/>
    </font>
    <font>
      <b/>
      <sz val="14"/>
      <name val="Arial CE"/>
      <charset val="238"/>
    </font>
    <font>
      <b/>
      <sz val="12"/>
      <name val="Arial CE"/>
      <charset val="238"/>
    </font>
    <font>
      <sz val="12"/>
      <name val="Arial CE"/>
      <charset val="238"/>
    </font>
    <font>
      <sz val="8"/>
      <name val="Arial CE"/>
      <charset val="238"/>
    </font>
    <font>
      <sz val="8"/>
      <color indexed="12"/>
      <name val="Arial CE"/>
      <charset val="238"/>
    </font>
    <font>
      <sz val="8"/>
      <color indexed="17"/>
      <name val="Arial CE"/>
      <charset val="238"/>
    </font>
    <font>
      <sz val="8"/>
      <color indexed="9"/>
      <name val="Arial CE"/>
      <charset val="238"/>
    </font>
  </fonts>
  <fills count="9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  <fill>
      <patternFill patternType="solid">
        <fgColor rgb="FFD6E1EE"/>
        <bgColor indexed="64"/>
      </patternFill>
    </fill>
    <fill>
      <patternFill patternType="solid">
        <fgColor rgb="FFDBDBDB"/>
        <bgColor indexed="64"/>
      </patternFill>
    </fill>
    <fill>
      <patternFill patternType="solid">
        <fgColor theme="0" tint="-0.14999847407452621"/>
        <bgColor indexed="64"/>
      </patternFill>
    </fill>
  </fills>
  <borders count="3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37" fillId="0" borderId="0" applyNumberFormat="0" applyFill="0" applyBorder="0" applyAlignment="0" applyProtection="0"/>
    <xf numFmtId="0" fontId="38" fillId="0" borderId="0"/>
    <xf numFmtId="0" fontId="40" fillId="0" borderId="0"/>
  </cellStyleXfs>
  <cellXfs count="344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7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5" borderId="7" xfId="0" applyFont="1" applyFill="1" applyBorder="1" applyAlignment="1">
      <alignment vertical="center"/>
    </xf>
    <xf numFmtId="0" fontId="22" fillId="5" borderId="0" xfId="0" applyFont="1" applyFill="1" applyAlignment="1">
      <alignment horizontal="center" vertical="center"/>
    </xf>
    <xf numFmtId="0" fontId="23" fillId="0" borderId="16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4" fontId="20" fillId="0" borderId="14" xfId="0" applyNumberFormat="1" applyFont="1" applyBorder="1" applyAlignment="1">
      <alignment vertical="center"/>
    </xf>
    <xf numFmtId="4" fontId="20" fillId="0" borderId="0" xfId="0" applyNumberFormat="1" applyFont="1" applyBorder="1" applyAlignment="1">
      <alignment vertical="center"/>
    </xf>
    <xf numFmtId="166" fontId="20" fillId="0" borderId="0" xfId="0" applyNumberFormat="1" applyFont="1" applyBorder="1" applyAlignment="1">
      <alignment vertical="center"/>
    </xf>
    <xf numFmtId="4" fontId="20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9" fillId="0" borderId="19" xfId="0" applyNumberFormat="1" applyFont="1" applyBorder="1" applyAlignment="1">
      <alignment vertical="center"/>
    </xf>
    <xf numFmtId="4" fontId="29" fillId="0" borderId="20" xfId="0" applyNumberFormat="1" applyFont="1" applyBorder="1" applyAlignment="1">
      <alignment vertical="center"/>
    </xf>
    <xf numFmtId="166" fontId="29" fillId="0" borderId="20" xfId="0" applyNumberFormat="1" applyFont="1" applyBorder="1" applyAlignment="1">
      <alignment vertical="center"/>
    </xf>
    <xf numFmtId="4" fontId="29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2" fillId="3" borderId="22" xfId="0" applyNumberFormat="1" applyFont="1" applyFill="1" applyBorder="1" applyAlignment="1" applyProtection="1">
      <alignment vertical="center"/>
      <protection locked="0"/>
    </xf>
    <xf numFmtId="4" fontId="35" fillId="3" borderId="22" xfId="0" applyNumberFormat="1" applyFont="1" applyFill="1" applyBorder="1" applyAlignment="1" applyProtection="1">
      <alignment vertical="center"/>
      <protection locked="0"/>
    </xf>
    <xf numFmtId="167" fontId="22" fillId="3" borderId="22" xfId="0" applyNumberFormat="1" applyFont="1" applyFill="1" applyBorder="1" applyAlignment="1" applyProtection="1">
      <alignment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3" borderId="0" xfId="0" applyFont="1" applyFill="1" applyAlignment="1" applyProtection="1">
      <alignment horizontal="left" vertical="center"/>
      <protection locked="0"/>
    </xf>
    <xf numFmtId="0" fontId="39" fillId="0" borderId="0" xfId="2" applyFont="1"/>
    <xf numFmtId="0" fontId="40" fillId="0" borderId="0" xfId="2" applyFont="1" applyAlignment="1">
      <alignment horizontal="right"/>
    </xf>
    <xf numFmtId="168" fontId="40" fillId="0" borderId="0" xfId="2" applyNumberFormat="1" applyFont="1"/>
    <xf numFmtId="0" fontId="40" fillId="0" borderId="0" xfId="2" applyFont="1"/>
    <xf numFmtId="168" fontId="39" fillId="0" borderId="0" xfId="2" applyNumberFormat="1" applyFont="1"/>
    <xf numFmtId="0" fontId="41" fillId="0" borderId="0" xfId="2" applyFont="1"/>
    <xf numFmtId="0" fontId="42" fillId="0" borderId="0" xfId="2" applyFont="1" applyAlignment="1">
      <alignment wrapText="1"/>
    </xf>
    <xf numFmtId="0" fontId="43" fillId="0" borderId="0" xfId="2" applyFont="1"/>
    <xf numFmtId="0" fontId="44" fillId="0" borderId="0" xfId="2" applyFont="1"/>
    <xf numFmtId="0" fontId="45" fillId="0" borderId="0" xfId="2" applyFont="1"/>
    <xf numFmtId="0" fontId="40" fillId="0" borderId="0" xfId="3"/>
    <xf numFmtId="0" fontId="40" fillId="0" borderId="23" xfId="3" applyBorder="1" applyAlignment="1">
      <alignment vertical="center"/>
    </xf>
    <xf numFmtId="49" fontId="40" fillId="0" borderId="24" xfId="3" applyNumberFormat="1" applyBorder="1" applyAlignment="1">
      <alignment vertical="center"/>
    </xf>
    <xf numFmtId="49" fontId="40" fillId="0" borderId="0" xfId="3" applyNumberFormat="1"/>
    <xf numFmtId="0" fontId="40" fillId="6" borderId="23" xfId="3" applyFill="1" applyBorder="1" applyAlignment="1">
      <alignment vertical="center"/>
    </xf>
    <xf numFmtId="49" fontId="40" fillId="6" borderId="24" xfId="3" applyNumberFormat="1" applyFill="1" applyBorder="1" applyAlignment="1">
      <alignment vertical="center"/>
    </xf>
    <xf numFmtId="0" fontId="40" fillId="0" borderId="0" xfId="3" applyAlignment="1">
      <alignment horizontal="center"/>
    </xf>
    <xf numFmtId="0" fontId="40" fillId="7" borderId="23" xfId="3" applyFill="1" applyBorder="1"/>
    <xf numFmtId="49" fontId="40" fillId="7" borderId="23" xfId="3" applyNumberFormat="1" applyFill="1" applyBorder="1"/>
    <xf numFmtId="0" fontId="40" fillId="7" borderId="23" xfId="3" applyFill="1" applyBorder="1" applyAlignment="1">
      <alignment horizontal="center"/>
    </xf>
    <xf numFmtId="0" fontId="40" fillId="7" borderId="26" xfId="3" applyFill="1" applyBorder="1"/>
    <xf numFmtId="0" fontId="40" fillId="7" borderId="23" xfId="3" applyFill="1" applyBorder="1" applyAlignment="1">
      <alignment wrapText="1"/>
    </xf>
    <xf numFmtId="0" fontId="40" fillId="0" borderId="0" xfId="3" applyAlignment="1">
      <alignment vertical="top"/>
    </xf>
    <xf numFmtId="49" fontId="40" fillId="0" borderId="0" xfId="3" applyNumberFormat="1" applyAlignment="1">
      <alignment vertical="top"/>
    </xf>
    <xf numFmtId="0" fontId="40" fillId="0" borderId="0" xfId="3" applyAlignment="1">
      <alignment horizontal="center" vertical="top"/>
    </xf>
    <xf numFmtId="166" fontId="40" fillId="0" borderId="0" xfId="3" applyNumberFormat="1" applyAlignment="1">
      <alignment vertical="top"/>
    </xf>
    <xf numFmtId="4" fontId="40" fillId="0" borderId="0" xfId="3" applyNumberFormat="1" applyAlignment="1">
      <alignment vertical="top"/>
    </xf>
    <xf numFmtId="0" fontId="39" fillId="6" borderId="27" xfId="3" applyFont="1" applyFill="1" applyBorder="1" applyAlignment="1">
      <alignment vertical="top"/>
    </xf>
    <xf numFmtId="49" fontId="39" fillId="6" borderId="28" xfId="3" applyNumberFormat="1" applyFont="1" applyFill="1" applyBorder="1" applyAlignment="1">
      <alignment vertical="top"/>
    </xf>
    <xf numFmtId="49" fontId="39" fillId="6" borderId="28" xfId="3" applyNumberFormat="1" applyFont="1" applyFill="1" applyBorder="1" applyAlignment="1">
      <alignment horizontal="left" vertical="top" wrapText="1"/>
    </xf>
    <xf numFmtId="0" fontId="39" fillId="6" borderId="28" xfId="3" applyFont="1" applyFill="1" applyBorder="1" applyAlignment="1">
      <alignment horizontal="center" vertical="top" shrinkToFit="1"/>
    </xf>
    <xf numFmtId="166" fontId="39" fillId="6" borderId="28" xfId="3" applyNumberFormat="1" applyFont="1" applyFill="1" applyBorder="1" applyAlignment="1">
      <alignment vertical="top" shrinkToFit="1"/>
    </xf>
    <xf numFmtId="4" fontId="39" fillId="6" borderId="28" xfId="3" applyNumberFormat="1" applyFont="1" applyFill="1" applyBorder="1" applyAlignment="1">
      <alignment vertical="top" shrinkToFit="1"/>
    </xf>
    <xf numFmtId="4" fontId="39" fillId="6" borderId="29" xfId="3" applyNumberFormat="1" applyFont="1" applyFill="1" applyBorder="1" applyAlignment="1">
      <alignment vertical="top" shrinkToFit="1"/>
    </xf>
    <xf numFmtId="4" fontId="39" fillId="6" borderId="0" xfId="3" applyNumberFormat="1" applyFont="1" applyFill="1" applyAlignment="1">
      <alignment vertical="top" shrinkToFit="1"/>
    </xf>
    <xf numFmtId="0" fontId="46" fillId="0" borderId="30" xfId="3" applyFont="1" applyBorder="1" applyAlignment="1">
      <alignment vertical="top"/>
    </xf>
    <xf numFmtId="49" fontId="46" fillId="0" borderId="31" xfId="3" applyNumberFormat="1" applyFont="1" applyBorder="1" applyAlignment="1">
      <alignment vertical="top"/>
    </xf>
    <xf numFmtId="49" fontId="46" fillId="0" borderId="31" xfId="3" applyNumberFormat="1" applyFont="1" applyBorder="1" applyAlignment="1">
      <alignment horizontal="left" vertical="top" wrapText="1"/>
    </xf>
    <xf numFmtId="0" fontId="46" fillId="0" borderId="31" xfId="3" applyFont="1" applyBorder="1" applyAlignment="1">
      <alignment horizontal="center" vertical="top" shrinkToFit="1"/>
    </xf>
    <xf numFmtId="166" fontId="46" fillId="0" borderId="31" xfId="3" applyNumberFormat="1" applyFont="1" applyBorder="1" applyAlignment="1">
      <alignment vertical="top" shrinkToFit="1"/>
    </xf>
    <xf numFmtId="4" fontId="46" fillId="0" borderId="31" xfId="3" applyNumberFormat="1" applyFont="1" applyBorder="1" applyAlignment="1">
      <alignment vertical="top" shrinkToFit="1"/>
    </xf>
    <xf numFmtId="4" fontId="46" fillId="0" borderId="32" xfId="3" applyNumberFormat="1" applyFont="1" applyBorder="1" applyAlignment="1">
      <alignment vertical="top" shrinkToFit="1"/>
    </xf>
    <xf numFmtId="4" fontId="46" fillId="0" borderId="0" xfId="3" applyNumberFormat="1" applyFont="1" applyAlignment="1">
      <alignment vertical="top" shrinkToFit="1"/>
    </xf>
    <xf numFmtId="0" fontId="46" fillId="0" borderId="0" xfId="3" applyFont="1"/>
    <xf numFmtId="0" fontId="46" fillId="0" borderId="0" xfId="3" applyFont="1" applyAlignment="1">
      <alignment vertical="top"/>
    </xf>
    <xf numFmtId="49" fontId="46" fillId="0" borderId="0" xfId="3" applyNumberFormat="1" applyFont="1" applyAlignment="1">
      <alignment vertical="top"/>
    </xf>
    <xf numFmtId="0" fontId="47" fillId="0" borderId="0" xfId="3" quotePrefix="1" applyFont="1" applyAlignment="1">
      <alignment horizontal="left" vertical="top" wrapText="1"/>
    </xf>
    <xf numFmtId="0" fontId="47" fillId="0" borderId="0" xfId="3" applyFont="1" applyAlignment="1">
      <alignment horizontal="center" vertical="top" wrapText="1" shrinkToFit="1"/>
    </xf>
    <xf numFmtId="0" fontId="47" fillId="0" borderId="0" xfId="3" applyFont="1" applyAlignment="1">
      <alignment vertical="top" wrapText="1" shrinkToFit="1"/>
    </xf>
    <xf numFmtId="0" fontId="49" fillId="0" borderId="0" xfId="3" applyFont="1" applyAlignment="1">
      <alignment wrapText="1"/>
    </xf>
    <xf numFmtId="0" fontId="46" fillId="0" borderId="33" xfId="3" applyFont="1" applyBorder="1" applyAlignment="1">
      <alignment vertical="top"/>
    </xf>
    <xf numFmtId="49" fontId="46" fillId="0" borderId="34" xfId="3" applyNumberFormat="1" applyFont="1" applyBorder="1" applyAlignment="1">
      <alignment vertical="top"/>
    </xf>
    <xf numFmtId="49" fontId="46" fillId="0" borderId="34" xfId="3" applyNumberFormat="1" applyFont="1" applyBorder="1" applyAlignment="1">
      <alignment horizontal="left" vertical="top" wrapText="1"/>
    </xf>
    <xf numFmtId="0" fontId="46" fillId="0" borderId="34" xfId="3" applyFont="1" applyBorder="1" applyAlignment="1">
      <alignment horizontal="center" vertical="top" shrinkToFit="1"/>
    </xf>
    <xf numFmtId="166" fontId="46" fillId="0" borderId="34" xfId="3" applyNumberFormat="1" applyFont="1" applyBorder="1" applyAlignment="1">
      <alignment vertical="top" shrinkToFit="1"/>
    </xf>
    <xf numFmtId="4" fontId="46" fillId="0" borderId="34" xfId="3" applyNumberFormat="1" applyFont="1" applyBorder="1" applyAlignment="1">
      <alignment vertical="top" shrinkToFit="1"/>
    </xf>
    <xf numFmtId="4" fontId="46" fillId="0" borderId="35" xfId="3" applyNumberFormat="1" applyFont="1" applyBorder="1" applyAlignment="1">
      <alignment vertical="top" shrinkToFit="1"/>
    </xf>
    <xf numFmtId="49" fontId="40" fillId="0" borderId="0" xfId="3" applyNumberFormat="1" applyAlignment="1">
      <alignment horizontal="left" vertical="top" wrapText="1"/>
    </xf>
    <xf numFmtId="49" fontId="40" fillId="0" borderId="0" xfId="3" applyNumberFormat="1" applyAlignment="1">
      <alignment horizontal="left" wrapText="1"/>
    </xf>
    <xf numFmtId="4" fontId="39" fillId="0" borderId="0" xfId="3" applyNumberFormat="1" applyFont="1"/>
    <xf numFmtId="168" fontId="40" fillId="8" borderId="0" xfId="2" applyNumberFormat="1" applyFont="1" applyFill="1" applyProtection="1">
      <protection locked="0"/>
    </xf>
    <xf numFmtId="0" fontId="0" fillId="0" borderId="0" xfId="0" applyProtection="1"/>
    <xf numFmtId="0" fontId="0" fillId="0" borderId="0" xfId="0" applyFont="1" applyAlignment="1" applyProtection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 applyProtection="1"/>
    <xf numFmtId="0" fontId="14" fillId="0" borderId="0" xfId="0" applyFont="1" applyAlignment="1" applyProtection="1">
      <alignment horizontal="left" vertical="center"/>
    </xf>
    <xf numFmtId="0" fontId="30" fillId="0" borderId="0" xfId="0" applyFont="1" applyAlignment="1" applyProtection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0" fillId="0" borderId="0" xfId="0" applyFont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2" fillId="0" borderId="0" xfId="0" applyFont="1" applyAlignment="1" applyProtection="1">
      <alignment horizontal="left" vertical="center"/>
    </xf>
    <xf numFmtId="165" fontId="2" fillId="0" borderId="0" xfId="0" applyNumberFormat="1" applyFont="1" applyAlignment="1" applyProtection="1">
      <alignment horizontal="left" vertical="center"/>
    </xf>
    <xf numFmtId="0" fontId="2" fillId="3" borderId="0" xfId="0" applyFont="1" applyFill="1" applyAlignment="1" applyProtection="1">
      <alignment horizontal="left" vertical="center"/>
    </xf>
    <xf numFmtId="0" fontId="0" fillId="0" borderId="0" xfId="0" applyFont="1" applyAlignment="1" applyProtection="1">
      <alignment vertical="center" wrapText="1"/>
    </xf>
    <xf numFmtId="0" fontId="0" fillId="0" borderId="3" xfId="0" applyFont="1" applyBorder="1" applyAlignment="1" applyProtection="1">
      <alignment vertical="center" wrapText="1"/>
    </xf>
    <xf numFmtId="0" fontId="0" fillId="0" borderId="3" xfId="0" applyBorder="1" applyAlignment="1" applyProtection="1">
      <alignment vertical="center" wrapText="1"/>
    </xf>
    <xf numFmtId="0" fontId="0" fillId="0" borderId="0" xfId="0" applyAlignment="1" applyProtection="1">
      <alignment vertical="center" wrapText="1"/>
    </xf>
    <xf numFmtId="0" fontId="0" fillId="0" borderId="12" xfId="0" applyFont="1" applyBorder="1" applyAlignment="1" applyProtection="1">
      <alignment vertical="center"/>
    </xf>
    <xf numFmtId="0" fontId="17" fillId="0" borderId="0" xfId="0" applyFont="1" applyAlignment="1" applyProtection="1">
      <alignment horizontal="left" vertical="center"/>
    </xf>
    <xf numFmtId="4" fontId="24" fillId="0" borderId="0" xfId="0" applyNumberFormat="1" applyFont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0" fontId="21" fillId="0" borderId="0" xfId="0" applyFont="1" applyAlignment="1" applyProtection="1">
      <alignment horizontal="left" vertical="center"/>
    </xf>
    <xf numFmtId="4" fontId="1" fillId="0" borderId="0" xfId="0" applyNumberFormat="1" applyFont="1" applyAlignment="1" applyProtection="1">
      <alignment vertical="center"/>
    </xf>
    <xf numFmtId="164" fontId="1" fillId="0" borderId="0" xfId="0" applyNumberFormat="1" applyFont="1" applyAlignment="1" applyProtection="1">
      <alignment horizontal="right" vertical="center"/>
    </xf>
    <xf numFmtId="0" fontId="0" fillId="5" borderId="0" xfId="0" applyFont="1" applyFill="1" applyAlignment="1" applyProtection="1">
      <alignment vertical="center"/>
    </xf>
    <xf numFmtId="0" fontId="4" fillId="5" borderId="6" xfId="0" applyFont="1" applyFill="1" applyBorder="1" applyAlignment="1" applyProtection="1">
      <alignment horizontal="left" vertical="center"/>
    </xf>
    <xf numFmtId="0" fontId="0" fillId="5" borderId="7" xfId="0" applyFont="1" applyFill="1" applyBorder="1" applyAlignment="1" applyProtection="1">
      <alignment vertical="center"/>
    </xf>
    <xf numFmtId="0" fontId="4" fillId="5" borderId="7" xfId="0" applyFont="1" applyFill="1" applyBorder="1" applyAlignment="1" applyProtection="1">
      <alignment horizontal="right" vertical="center"/>
    </xf>
    <xf numFmtId="0" fontId="4" fillId="5" borderId="7" xfId="0" applyFont="1" applyFill="1" applyBorder="1" applyAlignment="1" applyProtection="1">
      <alignment horizontal="center" vertical="center"/>
    </xf>
    <xf numFmtId="4" fontId="4" fillId="5" borderId="7" xfId="0" applyNumberFormat="1" applyFont="1" applyFill="1" applyBorder="1" applyAlignment="1" applyProtection="1">
      <alignment vertical="center"/>
    </xf>
    <xf numFmtId="0" fontId="0" fillId="5" borderId="8" xfId="0" applyFont="1" applyFill="1" applyBorder="1" applyAlignment="1" applyProtection="1">
      <alignment vertical="center"/>
    </xf>
    <xf numFmtId="0" fontId="19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0" fontId="1" fillId="0" borderId="5" xfId="0" applyFont="1" applyBorder="1" applyAlignment="1" applyProtection="1">
      <alignment horizontal="center" vertical="center"/>
    </xf>
    <xf numFmtId="0" fontId="1" fillId="0" borderId="5" xfId="0" applyFont="1" applyBorder="1" applyAlignment="1" applyProtection="1">
      <alignment horizontal="righ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0" xfId="0" applyFont="1" applyAlignment="1" applyProtection="1">
      <alignment horizontal="left" vertical="center" wrapText="1"/>
    </xf>
    <xf numFmtId="0" fontId="22" fillId="5" borderId="0" xfId="0" applyFont="1" applyFill="1" applyAlignment="1" applyProtection="1">
      <alignment horizontal="left" vertical="center"/>
    </xf>
    <xf numFmtId="0" fontId="22" fillId="5" borderId="0" xfId="0" applyFont="1" applyFill="1" applyAlignment="1" applyProtection="1">
      <alignment horizontal="right" vertical="center"/>
    </xf>
    <xf numFmtId="0" fontId="31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0" fillId="0" borderId="0" xfId="0" applyFont="1" applyAlignment="1" applyProtection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2" fillId="5" borderId="16" xfId="0" applyFont="1" applyFill="1" applyBorder="1" applyAlignment="1" applyProtection="1">
      <alignment horizontal="center" vertical="center" wrapText="1"/>
    </xf>
    <xf numFmtId="0" fontId="22" fillId="5" borderId="17" xfId="0" applyFont="1" applyFill="1" applyBorder="1" applyAlignment="1" applyProtection="1">
      <alignment horizontal="center" vertical="center" wrapText="1"/>
    </xf>
    <xf numFmtId="0" fontId="22" fillId="5" borderId="18" xfId="0" applyFont="1" applyFill="1" applyBorder="1" applyAlignment="1" applyProtection="1">
      <alignment horizontal="center" vertical="center" wrapText="1"/>
    </xf>
    <xf numFmtId="0" fontId="22" fillId="5" borderId="0" xfId="0" applyFont="1" applyFill="1" applyAlignment="1" applyProtection="1">
      <alignment horizontal="center" vertical="center" wrapText="1"/>
    </xf>
    <xf numFmtId="0" fontId="0" fillId="0" borderId="3" xfId="0" applyBorder="1" applyAlignment="1" applyProtection="1">
      <alignment horizontal="center" vertical="center" wrapText="1"/>
    </xf>
    <xf numFmtId="0" fontId="23" fillId="0" borderId="16" xfId="0" applyFont="1" applyBorder="1" applyAlignment="1" applyProtection="1">
      <alignment horizontal="center" vertical="center" wrapText="1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 wrapText="1"/>
    </xf>
    <xf numFmtId="0" fontId="24" fillId="0" borderId="0" xfId="0" applyFont="1" applyAlignment="1" applyProtection="1">
      <alignment horizontal="left" vertical="center"/>
    </xf>
    <xf numFmtId="4" fontId="24" fillId="0" borderId="0" xfId="0" applyNumberFormat="1" applyFont="1" applyAlignment="1" applyProtection="1"/>
    <xf numFmtId="0" fontId="0" fillId="0" borderId="11" xfId="0" applyFont="1" applyBorder="1" applyAlignment="1" applyProtection="1">
      <alignment vertical="center"/>
    </xf>
    <xf numFmtId="0" fontId="0" fillId="0" borderId="12" xfId="0" applyBorder="1" applyAlignment="1" applyProtection="1">
      <alignment vertical="center"/>
    </xf>
    <xf numFmtId="166" fontId="32" fillId="0" borderId="12" xfId="0" applyNumberFormat="1" applyFont="1" applyBorder="1" applyAlignment="1" applyProtection="1"/>
    <xf numFmtId="166" fontId="32" fillId="0" borderId="13" xfId="0" applyNumberFormat="1" applyFont="1" applyBorder="1" applyAlignment="1" applyProtection="1"/>
    <xf numFmtId="4" fontId="33" fillId="0" borderId="0" xfId="0" applyNumberFormat="1" applyFont="1" applyAlignment="1" applyProtection="1">
      <alignment vertical="center"/>
    </xf>
    <xf numFmtId="0" fontId="8" fillId="0" borderId="0" xfId="0" applyFont="1" applyAlignment="1" applyProtection="1"/>
    <xf numFmtId="0" fontId="8" fillId="0" borderId="3" xfId="0" applyFont="1" applyBorder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4" fontId="6" fillId="0" borderId="0" xfId="0" applyNumberFormat="1" applyFont="1" applyAlignment="1" applyProtection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 applyProtection="1">
      <alignment horizontal="center"/>
    </xf>
    <xf numFmtId="4" fontId="8" fillId="0" borderId="0" xfId="0" applyNumberFormat="1" applyFont="1" applyAlignment="1" applyProtection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0" borderId="22" xfId="0" applyFont="1" applyBorder="1" applyAlignment="1" applyProtection="1">
      <alignment horizontal="center" vertical="center"/>
    </xf>
    <xf numFmtId="49" fontId="22" fillId="0" borderId="22" xfId="0" applyNumberFormat="1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center" vertical="center" wrapText="1"/>
    </xf>
    <xf numFmtId="167" fontId="22" fillId="0" borderId="22" xfId="0" applyNumberFormat="1" applyFont="1" applyBorder="1" applyAlignment="1" applyProtection="1">
      <alignment vertical="center"/>
    </xf>
    <xf numFmtId="4" fontId="22" fillId="0" borderId="22" xfId="0" applyNumberFormat="1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3" fillId="3" borderId="14" xfId="0" applyFont="1" applyFill="1" applyBorder="1" applyAlignment="1" applyProtection="1">
      <alignment horizontal="left" vertical="center"/>
    </xf>
    <xf numFmtId="0" fontId="23" fillId="0" borderId="0" xfId="0" applyFont="1" applyBorder="1" applyAlignment="1" applyProtection="1">
      <alignment horizontal="center" vertical="center"/>
    </xf>
    <xf numFmtId="0" fontId="0" fillId="0" borderId="0" xfId="0" applyFont="1" applyBorder="1" applyAlignment="1" applyProtection="1">
      <alignment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5" xfId="0" applyNumberFormat="1" applyFont="1" applyBorder="1" applyAlignment="1" applyProtection="1">
      <alignment vertical="center"/>
    </xf>
    <xf numFmtId="0" fontId="22" fillId="0" borderId="0" xfId="0" applyFont="1" applyAlignment="1" applyProtection="1">
      <alignment horizontal="left" vertical="center"/>
    </xf>
    <xf numFmtId="4" fontId="0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3" xfId="0" applyFont="1" applyBorder="1" applyAlignment="1" applyProtection="1">
      <alignment vertical="center"/>
    </xf>
    <xf numFmtId="0" fontId="34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3" xfId="0" applyFont="1" applyBorder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14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vertical="center"/>
    </xf>
    <xf numFmtId="0" fontId="35" fillId="0" borderId="22" xfId="0" applyFont="1" applyBorder="1" applyAlignment="1" applyProtection="1">
      <alignment horizontal="center" vertical="center"/>
    </xf>
    <xf numFmtId="49" fontId="35" fillId="0" borderId="22" xfId="0" applyNumberFormat="1" applyFont="1" applyBorder="1" applyAlignment="1" applyProtection="1">
      <alignment horizontal="left" vertical="center" wrapText="1"/>
    </xf>
    <xf numFmtId="0" fontId="35" fillId="0" borderId="22" xfId="0" applyFont="1" applyBorder="1" applyAlignment="1" applyProtection="1">
      <alignment horizontal="left" vertical="center" wrapText="1"/>
    </xf>
    <xf numFmtId="0" fontId="35" fillId="0" borderId="22" xfId="0" applyFont="1" applyBorder="1" applyAlignment="1" applyProtection="1">
      <alignment horizontal="center" vertical="center" wrapText="1"/>
    </xf>
    <xf numFmtId="167" fontId="35" fillId="0" borderId="22" xfId="0" applyNumberFormat="1" applyFont="1" applyBorder="1" applyAlignment="1" applyProtection="1">
      <alignment vertical="center"/>
    </xf>
    <xf numFmtId="4" fontId="35" fillId="0" borderId="22" xfId="0" applyNumberFormat="1" applyFont="1" applyBorder="1" applyAlignment="1" applyProtection="1">
      <alignment vertical="center"/>
    </xf>
    <xf numFmtId="0" fontId="36" fillId="0" borderId="22" xfId="0" applyFont="1" applyBorder="1" applyAlignment="1" applyProtection="1">
      <alignment vertical="center"/>
    </xf>
    <xf numFmtId="0" fontId="36" fillId="0" borderId="3" xfId="0" applyFont="1" applyBorder="1" applyAlignment="1" applyProtection="1">
      <alignment vertical="center"/>
    </xf>
    <xf numFmtId="0" fontId="35" fillId="3" borderId="14" xfId="0" applyFont="1" applyFill="1" applyBorder="1" applyAlignment="1" applyProtection="1">
      <alignment horizontal="left" vertical="center"/>
    </xf>
    <xf numFmtId="0" fontId="35" fillId="0" borderId="0" xfId="0" applyFont="1" applyBorder="1" applyAlignment="1" applyProtection="1">
      <alignment horizontal="center" vertical="center"/>
    </xf>
    <xf numFmtId="0" fontId="23" fillId="3" borderId="19" xfId="0" applyFont="1" applyFill="1" applyBorder="1" applyAlignment="1" applyProtection="1">
      <alignment horizontal="left" vertical="center"/>
    </xf>
    <xf numFmtId="0" fontId="23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3" fillId="0" borderId="20" xfId="0" applyNumberFormat="1" applyFont="1" applyBorder="1" applyAlignment="1" applyProtection="1">
      <alignment vertical="center"/>
    </xf>
    <xf numFmtId="166" fontId="23" fillId="0" borderId="21" xfId="0" applyNumberFormat="1" applyFont="1" applyBorder="1" applyAlignment="1" applyProtection="1">
      <alignment vertical="center"/>
    </xf>
    <xf numFmtId="4" fontId="46" fillId="8" borderId="31" xfId="3" applyNumberFormat="1" applyFont="1" applyFill="1" applyBorder="1" applyAlignment="1" applyProtection="1">
      <alignment vertical="top" shrinkToFit="1"/>
      <protection locked="0"/>
    </xf>
    <xf numFmtId="4" fontId="46" fillId="8" borderId="34" xfId="3" applyNumberFormat="1" applyFont="1" applyFill="1" applyBorder="1" applyAlignment="1" applyProtection="1">
      <alignment vertical="top" shrinkToFit="1"/>
      <protection locked="0"/>
    </xf>
    <xf numFmtId="0" fontId="13" fillId="2" borderId="0" xfId="0" applyFont="1" applyFill="1" applyAlignment="1">
      <alignment horizontal="center" vertical="center"/>
    </xf>
    <xf numFmtId="0" fontId="0" fillId="0" borderId="0" xfId="0"/>
    <xf numFmtId="0" fontId="22" fillId="5" borderId="6" xfId="0" applyFont="1" applyFill="1" applyBorder="1" applyAlignment="1">
      <alignment horizontal="center" vertical="center"/>
    </xf>
    <xf numFmtId="0" fontId="22" fillId="5" borderId="7" xfId="0" applyFont="1" applyFill="1" applyBorder="1" applyAlignment="1">
      <alignment horizontal="left" vertical="center"/>
    </xf>
    <xf numFmtId="0" fontId="22" fillId="5" borderId="7" xfId="0" applyFont="1" applyFill="1" applyBorder="1" applyAlignment="1">
      <alignment horizontal="center" vertical="center"/>
    </xf>
    <xf numFmtId="0" fontId="22" fillId="5" borderId="7" xfId="0" applyFont="1" applyFill="1" applyBorder="1" applyAlignment="1">
      <alignment horizontal="right" vertical="center"/>
    </xf>
    <xf numFmtId="0" fontId="22" fillId="5" borderId="8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4" fontId="18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4" borderId="7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4" fontId="28" fillId="0" borderId="0" xfId="0" applyNumberFormat="1" applyFont="1" applyAlignment="1">
      <alignment vertical="center"/>
    </xf>
    <xf numFmtId="0" fontId="28" fillId="0" borderId="0" xfId="0" applyFont="1" applyAlignment="1">
      <alignment vertical="center"/>
    </xf>
    <xf numFmtId="0" fontId="27" fillId="0" borderId="0" xfId="0" applyFont="1" applyAlignment="1">
      <alignment horizontal="left" vertical="center" wrapText="1"/>
    </xf>
    <xf numFmtId="4" fontId="24" fillId="0" borderId="0" xfId="0" applyNumberFormat="1" applyFont="1" applyAlignment="1">
      <alignment horizontal="right" vertical="center"/>
    </xf>
    <xf numFmtId="4" fontId="24" fillId="0" borderId="0" xfId="0" applyNumberFormat="1" applyFont="1" applyAlignment="1">
      <alignment vertical="center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4" fontId="17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3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>
      <alignment vertical="center"/>
    </xf>
    <xf numFmtId="0" fontId="1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horizontal="left" vertical="center"/>
    </xf>
    <xf numFmtId="0" fontId="13" fillId="2" borderId="0" xfId="0" applyFont="1" applyFill="1" applyAlignment="1" applyProtection="1">
      <alignment horizontal="center" vertical="center"/>
    </xf>
    <xf numFmtId="0" fontId="0" fillId="0" borderId="0" xfId="0" applyProtection="1"/>
    <xf numFmtId="0" fontId="2" fillId="3" borderId="0" xfId="0" applyFont="1" applyFill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48" fillId="0" borderId="28" xfId="3" applyFont="1" applyBorder="1" applyAlignment="1">
      <alignment horizontal="left" vertical="top" wrapText="1"/>
    </xf>
    <xf numFmtId="0" fontId="48" fillId="0" borderId="28" xfId="3" applyFont="1" applyBorder="1" applyAlignment="1">
      <alignment vertical="top" wrapText="1"/>
    </xf>
    <xf numFmtId="0" fontId="48" fillId="0" borderId="0" xfId="3" applyFont="1" applyAlignment="1">
      <alignment horizontal="left" vertical="top" wrapText="1"/>
    </xf>
    <xf numFmtId="0" fontId="48" fillId="0" borderId="0" xfId="3" applyFont="1" applyAlignment="1">
      <alignment vertical="top" wrapText="1"/>
    </xf>
    <xf numFmtId="0" fontId="44" fillId="0" borderId="0" xfId="3" applyFont="1" applyAlignment="1">
      <alignment horizontal="center"/>
    </xf>
    <xf numFmtId="49" fontId="40" fillId="0" borderId="24" xfId="3" applyNumberFormat="1" applyBorder="1" applyAlignment="1">
      <alignment vertical="center"/>
    </xf>
    <xf numFmtId="0" fontId="40" fillId="0" borderId="24" xfId="3" applyBorder="1" applyAlignment="1">
      <alignment vertical="center"/>
    </xf>
    <xf numFmtId="0" fontId="40" fillId="0" borderId="25" xfId="3" applyBorder="1" applyAlignment="1">
      <alignment vertical="center"/>
    </xf>
    <xf numFmtId="49" fontId="40" fillId="6" borderId="24" xfId="3" applyNumberFormat="1" applyFill="1" applyBorder="1" applyAlignment="1">
      <alignment vertical="center"/>
    </xf>
    <xf numFmtId="0" fontId="40" fillId="6" borderId="24" xfId="3" applyFill="1" applyBorder="1" applyAlignment="1">
      <alignment vertical="center"/>
    </xf>
    <xf numFmtId="0" fontId="40" fillId="6" borderId="25" xfId="3" applyFill="1" applyBorder="1" applyAlignment="1">
      <alignment vertical="center"/>
    </xf>
  </cellXfs>
  <cellStyles count="4">
    <cellStyle name="Hypertextový odkaz" xfId="1" builtinId="8"/>
    <cellStyle name="Normální" xfId="0" builtinId="0" customBuiltin="1"/>
    <cellStyle name="Normální 2" xfId="2"/>
    <cellStyle name="Normální 3" xfId="3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ins-srv\BUILDpowerS\Templates\Rozpocty\Sablon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d5735\Downloads\24337_Rozpo&#269;et%20sanac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kyny pro vyplnění"/>
      <sheetName val="Stavba"/>
      <sheetName val="VzorPolozky"/>
      <sheetName val="etapa 1"/>
      <sheetName val="etapa 2"/>
    </sheetNames>
    <sheetDataSet>
      <sheetData sheetId="0" refreshError="1"/>
      <sheetData sheetId="1">
        <row r="29">
          <cell r="J29" t="str">
            <v>CZK</v>
          </cell>
        </row>
      </sheetData>
      <sheetData sheetId="2" refreshError="1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97"/>
  <sheetViews>
    <sheetView showGridLines="0" topLeftCell="A88" zoomScale="55" zoomScaleNormal="55" workbookViewId="0">
      <selection activeCell="AN14" sqref="AN14"/>
    </sheetView>
  </sheetViews>
  <sheetFormatPr defaultRowHeight="10" x14ac:dyDescent="0.4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 x14ac:dyDescent="0.4">
      <c r="A1" s="8" t="s">
        <v>0</v>
      </c>
      <c r="AZ1" s="8" t="s">
        <v>1</v>
      </c>
      <c r="BA1" s="8" t="s">
        <v>2</v>
      </c>
      <c r="BB1" s="8" t="s">
        <v>1</v>
      </c>
      <c r="BT1" s="8" t="s">
        <v>3</v>
      </c>
      <c r="BU1" s="8" t="s">
        <v>3</v>
      </c>
      <c r="BV1" s="8" t="s">
        <v>4</v>
      </c>
    </row>
    <row r="2" spans="1:74" s="1" customFormat="1" ht="36.950000000000003" customHeight="1" x14ac:dyDescent="0.4">
      <c r="AR2" s="285" t="s">
        <v>5</v>
      </c>
      <c r="AS2" s="286"/>
      <c r="AT2" s="286"/>
      <c r="AU2" s="286"/>
      <c r="AV2" s="286"/>
      <c r="AW2" s="286"/>
      <c r="AX2" s="286"/>
      <c r="AY2" s="286"/>
      <c r="AZ2" s="286"/>
      <c r="BA2" s="286"/>
      <c r="BB2" s="286"/>
      <c r="BC2" s="286"/>
      <c r="BD2" s="286"/>
      <c r="BE2" s="286"/>
      <c r="BS2" s="9" t="s">
        <v>6</v>
      </c>
      <c r="BT2" s="9" t="s">
        <v>7</v>
      </c>
    </row>
    <row r="3" spans="1:74" s="1" customFormat="1" ht="6.95" customHeight="1" x14ac:dyDescent="0.4">
      <c r="B3" s="10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2"/>
      <c r="BS3" s="9" t="s">
        <v>6</v>
      </c>
      <c r="BT3" s="9" t="s">
        <v>8</v>
      </c>
    </row>
    <row r="4" spans="1:74" s="1" customFormat="1" ht="24.95" customHeight="1" x14ac:dyDescent="0.4">
      <c r="B4" s="12"/>
      <c r="D4" s="13" t="s">
        <v>9</v>
      </c>
      <c r="AR4" s="12"/>
      <c r="AS4" s="14" t="s">
        <v>10</v>
      </c>
      <c r="BE4" s="15" t="s">
        <v>11</v>
      </c>
      <c r="BS4" s="9" t="s">
        <v>12</v>
      </c>
    </row>
    <row r="5" spans="1:74" s="1" customFormat="1" ht="12" customHeight="1" x14ac:dyDescent="0.4">
      <c r="B5" s="12"/>
      <c r="D5" s="16" t="s">
        <v>13</v>
      </c>
      <c r="K5" s="316" t="s">
        <v>14</v>
      </c>
      <c r="L5" s="286"/>
      <c r="M5" s="286"/>
      <c r="N5" s="286"/>
      <c r="O5" s="286"/>
      <c r="P5" s="286"/>
      <c r="Q5" s="286"/>
      <c r="R5" s="286"/>
      <c r="S5" s="286"/>
      <c r="T5" s="286"/>
      <c r="U5" s="286"/>
      <c r="V5" s="286"/>
      <c r="W5" s="286"/>
      <c r="X5" s="286"/>
      <c r="Y5" s="286"/>
      <c r="Z5" s="286"/>
      <c r="AA5" s="286"/>
      <c r="AB5" s="286"/>
      <c r="AC5" s="286"/>
      <c r="AD5" s="286"/>
      <c r="AE5" s="286"/>
      <c r="AF5" s="286"/>
      <c r="AG5" s="286"/>
      <c r="AH5" s="286"/>
      <c r="AI5" s="286"/>
      <c r="AJ5" s="286"/>
      <c r="AK5" s="286"/>
      <c r="AL5" s="286"/>
      <c r="AM5" s="286"/>
      <c r="AN5" s="286"/>
      <c r="AO5" s="286"/>
      <c r="AR5" s="12"/>
      <c r="BE5" s="313" t="s">
        <v>15</v>
      </c>
      <c r="BS5" s="9" t="s">
        <v>6</v>
      </c>
    </row>
    <row r="6" spans="1:74" s="1" customFormat="1" ht="36.950000000000003" customHeight="1" x14ac:dyDescent="0.4">
      <c r="B6" s="12"/>
      <c r="D6" s="18" t="s">
        <v>16</v>
      </c>
      <c r="K6" s="317" t="s">
        <v>17</v>
      </c>
      <c r="L6" s="286"/>
      <c r="M6" s="286"/>
      <c r="N6" s="286"/>
      <c r="O6" s="286"/>
      <c r="P6" s="286"/>
      <c r="Q6" s="286"/>
      <c r="R6" s="286"/>
      <c r="S6" s="286"/>
      <c r="T6" s="286"/>
      <c r="U6" s="286"/>
      <c r="V6" s="286"/>
      <c r="W6" s="286"/>
      <c r="X6" s="286"/>
      <c r="Y6" s="286"/>
      <c r="Z6" s="286"/>
      <c r="AA6" s="286"/>
      <c r="AB6" s="286"/>
      <c r="AC6" s="286"/>
      <c r="AD6" s="286"/>
      <c r="AE6" s="286"/>
      <c r="AF6" s="286"/>
      <c r="AG6" s="286"/>
      <c r="AH6" s="286"/>
      <c r="AI6" s="286"/>
      <c r="AJ6" s="286"/>
      <c r="AK6" s="286"/>
      <c r="AL6" s="286"/>
      <c r="AM6" s="286"/>
      <c r="AN6" s="286"/>
      <c r="AO6" s="286"/>
      <c r="AR6" s="12"/>
      <c r="BE6" s="314"/>
      <c r="BS6" s="9" t="s">
        <v>6</v>
      </c>
    </row>
    <row r="7" spans="1:74" s="1" customFormat="1" ht="12" customHeight="1" x14ac:dyDescent="0.4">
      <c r="B7" s="12"/>
      <c r="D7" s="19" t="s">
        <v>18</v>
      </c>
      <c r="K7" s="17" t="s">
        <v>1</v>
      </c>
      <c r="AK7" s="19" t="s">
        <v>19</v>
      </c>
      <c r="AN7" s="17" t="s">
        <v>1</v>
      </c>
      <c r="AR7" s="12"/>
      <c r="BE7" s="314"/>
      <c r="BS7" s="9" t="s">
        <v>6</v>
      </c>
    </row>
    <row r="8" spans="1:74" s="1" customFormat="1" ht="12" customHeight="1" x14ac:dyDescent="0.4">
      <c r="B8" s="12"/>
      <c r="D8" s="19" t="s">
        <v>20</v>
      </c>
      <c r="K8" s="17" t="s">
        <v>21</v>
      </c>
      <c r="AK8" s="19" t="s">
        <v>22</v>
      </c>
      <c r="AN8" s="79" t="s">
        <v>23</v>
      </c>
      <c r="AR8" s="12"/>
      <c r="BE8" s="314"/>
      <c r="BS8" s="9" t="s">
        <v>6</v>
      </c>
    </row>
    <row r="9" spans="1:74" s="1" customFormat="1" ht="14.45" customHeight="1" x14ac:dyDescent="0.4">
      <c r="B9" s="12"/>
      <c r="AR9" s="12"/>
      <c r="BE9" s="314"/>
      <c r="BS9" s="9" t="s">
        <v>6</v>
      </c>
    </row>
    <row r="10" spans="1:74" s="1" customFormat="1" ht="12" customHeight="1" x14ac:dyDescent="0.4">
      <c r="B10" s="12"/>
      <c r="D10" s="19" t="s">
        <v>24</v>
      </c>
      <c r="AK10" s="19" t="s">
        <v>25</v>
      </c>
      <c r="AN10" s="17" t="s">
        <v>1</v>
      </c>
      <c r="AR10" s="12"/>
      <c r="BE10" s="314"/>
      <c r="BS10" s="9" t="s">
        <v>6</v>
      </c>
    </row>
    <row r="11" spans="1:74" s="1" customFormat="1" ht="18.399999999999999" customHeight="1" x14ac:dyDescent="0.4">
      <c r="B11" s="12"/>
      <c r="E11" s="17" t="s">
        <v>26</v>
      </c>
      <c r="AK11" s="19" t="s">
        <v>27</v>
      </c>
      <c r="AN11" s="17" t="s">
        <v>1</v>
      </c>
      <c r="AR11" s="12"/>
      <c r="BE11" s="314"/>
      <c r="BS11" s="9" t="s">
        <v>6</v>
      </c>
    </row>
    <row r="12" spans="1:74" s="1" customFormat="1" ht="6.95" customHeight="1" x14ac:dyDescent="0.4">
      <c r="B12" s="12"/>
      <c r="AR12" s="12"/>
      <c r="BE12" s="314"/>
      <c r="BS12" s="9" t="s">
        <v>6</v>
      </c>
    </row>
    <row r="13" spans="1:74" s="1" customFormat="1" ht="12" customHeight="1" x14ac:dyDescent="0.4">
      <c r="B13" s="12"/>
      <c r="D13" s="19" t="s">
        <v>28</v>
      </c>
      <c r="AK13" s="19" t="s">
        <v>25</v>
      </c>
      <c r="AN13" s="78" t="s">
        <v>1133</v>
      </c>
      <c r="AR13" s="12"/>
      <c r="BE13" s="314"/>
      <c r="BS13" s="9" t="s">
        <v>6</v>
      </c>
    </row>
    <row r="14" spans="1:74" ht="12.5" x14ac:dyDescent="0.4">
      <c r="B14" s="12"/>
      <c r="E14" s="318" t="s">
        <v>1132</v>
      </c>
      <c r="F14" s="319"/>
      <c r="G14" s="319"/>
      <c r="H14" s="319"/>
      <c r="I14" s="319"/>
      <c r="J14" s="319"/>
      <c r="K14" s="319"/>
      <c r="L14" s="319"/>
      <c r="M14" s="319"/>
      <c r="N14" s="319"/>
      <c r="O14" s="319"/>
      <c r="P14" s="319"/>
      <c r="Q14" s="319"/>
      <c r="R14" s="319"/>
      <c r="S14" s="319"/>
      <c r="T14" s="319"/>
      <c r="U14" s="319"/>
      <c r="V14" s="319"/>
      <c r="W14" s="319"/>
      <c r="X14" s="319"/>
      <c r="Y14" s="319"/>
      <c r="Z14" s="319"/>
      <c r="AA14" s="319"/>
      <c r="AB14" s="319"/>
      <c r="AC14" s="319"/>
      <c r="AD14" s="319"/>
      <c r="AE14" s="319"/>
      <c r="AF14" s="319"/>
      <c r="AG14" s="319"/>
      <c r="AH14" s="319"/>
      <c r="AI14" s="319"/>
      <c r="AJ14" s="319"/>
      <c r="AK14" s="19" t="s">
        <v>27</v>
      </c>
      <c r="AN14" s="78" t="s">
        <v>1134</v>
      </c>
      <c r="AR14" s="12"/>
      <c r="BE14" s="314"/>
      <c r="BS14" s="9" t="s">
        <v>6</v>
      </c>
    </row>
    <row r="15" spans="1:74" s="1" customFormat="1" ht="6.95" customHeight="1" x14ac:dyDescent="0.4">
      <c r="B15" s="12"/>
      <c r="AR15" s="12"/>
      <c r="BE15" s="314"/>
      <c r="BS15" s="9" t="s">
        <v>3</v>
      </c>
    </row>
    <row r="16" spans="1:74" s="1" customFormat="1" ht="12" customHeight="1" x14ac:dyDescent="0.4">
      <c r="B16" s="12"/>
      <c r="D16" s="19" t="s">
        <v>29</v>
      </c>
      <c r="AK16" s="19" t="s">
        <v>25</v>
      </c>
      <c r="AN16" s="17" t="s">
        <v>1</v>
      </c>
      <c r="AR16" s="12"/>
      <c r="BE16" s="314"/>
      <c r="BS16" s="9" t="s">
        <v>3</v>
      </c>
    </row>
    <row r="17" spans="1:71" s="1" customFormat="1" ht="18.399999999999999" customHeight="1" x14ac:dyDescent="0.4">
      <c r="B17" s="12"/>
      <c r="E17" s="17" t="s">
        <v>26</v>
      </c>
      <c r="AK17" s="19" t="s">
        <v>27</v>
      </c>
      <c r="AN17" s="17" t="s">
        <v>1</v>
      </c>
      <c r="AR17" s="12"/>
      <c r="BE17" s="314"/>
      <c r="BS17" s="9" t="s">
        <v>30</v>
      </c>
    </row>
    <row r="18" spans="1:71" s="1" customFormat="1" ht="6.95" customHeight="1" x14ac:dyDescent="0.4">
      <c r="B18" s="12"/>
      <c r="AR18" s="12"/>
      <c r="BE18" s="314"/>
      <c r="BS18" s="9" t="s">
        <v>6</v>
      </c>
    </row>
    <row r="19" spans="1:71" s="1" customFormat="1" ht="12" customHeight="1" x14ac:dyDescent="0.4">
      <c r="B19" s="12"/>
      <c r="D19" s="19" t="s">
        <v>31</v>
      </c>
      <c r="AK19" s="19" t="s">
        <v>25</v>
      </c>
      <c r="AN19" s="17" t="s">
        <v>1</v>
      </c>
      <c r="AR19" s="12"/>
      <c r="BE19" s="314"/>
      <c r="BS19" s="9" t="s">
        <v>6</v>
      </c>
    </row>
    <row r="20" spans="1:71" s="1" customFormat="1" ht="18.399999999999999" customHeight="1" x14ac:dyDescent="0.4">
      <c r="B20" s="12"/>
      <c r="E20" s="17" t="s">
        <v>26</v>
      </c>
      <c r="AK20" s="19" t="s">
        <v>27</v>
      </c>
      <c r="AN20" s="17" t="s">
        <v>1</v>
      </c>
      <c r="AR20" s="12"/>
      <c r="BE20" s="314"/>
      <c r="BS20" s="9" t="s">
        <v>30</v>
      </c>
    </row>
    <row r="21" spans="1:71" s="1" customFormat="1" ht="6.95" customHeight="1" x14ac:dyDescent="0.4">
      <c r="B21" s="12"/>
      <c r="AR21" s="12"/>
      <c r="BE21" s="314"/>
    </row>
    <row r="22" spans="1:71" s="1" customFormat="1" ht="12" customHeight="1" x14ac:dyDescent="0.4">
      <c r="B22" s="12"/>
      <c r="D22" s="19" t="s">
        <v>32</v>
      </c>
      <c r="AR22" s="12"/>
      <c r="BE22" s="314"/>
    </row>
    <row r="23" spans="1:71" s="1" customFormat="1" ht="16.5" customHeight="1" x14ac:dyDescent="0.4">
      <c r="B23" s="12"/>
      <c r="E23" s="320" t="s">
        <v>1</v>
      </c>
      <c r="F23" s="320"/>
      <c r="G23" s="320"/>
      <c r="H23" s="320"/>
      <c r="I23" s="320"/>
      <c r="J23" s="320"/>
      <c r="K23" s="320"/>
      <c r="L23" s="320"/>
      <c r="M23" s="320"/>
      <c r="N23" s="320"/>
      <c r="O23" s="320"/>
      <c r="P23" s="320"/>
      <c r="Q23" s="320"/>
      <c r="R23" s="320"/>
      <c r="S23" s="320"/>
      <c r="T23" s="320"/>
      <c r="U23" s="320"/>
      <c r="V23" s="320"/>
      <c r="W23" s="320"/>
      <c r="X23" s="320"/>
      <c r="Y23" s="320"/>
      <c r="Z23" s="320"/>
      <c r="AA23" s="320"/>
      <c r="AB23" s="320"/>
      <c r="AC23" s="320"/>
      <c r="AD23" s="320"/>
      <c r="AE23" s="320"/>
      <c r="AF23" s="320"/>
      <c r="AG23" s="320"/>
      <c r="AH23" s="320"/>
      <c r="AI23" s="320"/>
      <c r="AJ23" s="320"/>
      <c r="AK23" s="320"/>
      <c r="AL23" s="320"/>
      <c r="AM23" s="320"/>
      <c r="AN23" s="320"/>
      <c r="AR23" s="12"/>
      <c r="BE23" s="314"/>
    </row>
    <row r="24" spans="1:71" s="1" customFormat="1" ht="6.95" customHeight="1" x14ac:dyDescent="0.4">
      <c r="B24" s="12"/>
      <c r="AR24" s="12"/>
      <c r="BE24" s="314"/>
    </row>
    <row r="25" spans="1:71" s="1" customFormat="1" ht="6.95" customHeight="1" x14ac:dyDescent="0.4">
      <c r="B25" s="12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R25" s="12"/>
      <c r="BE25" s="314"/>
    </row>
    <row r="26" spans="1:71" s="2" customFormat="1" ht="25.9" customHeight="1" x14ac:dyDescent="0.4">
      <c r="A26" s="21"/>
      <c r="B26" s="22"/>
      <c r="C26" s="21"/>
      <c r="D26" s="23" t="s">
        <v>33</v>
      </c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321">
        <f>ROUND(AG94,2)</f>
        <v>5840895.3200000003</v>
      </c>
      <c r="AL26" s="322"/>
      <c r="AM26" s="322"/>
      <c r="AN26" s="322"/>
      <c r="AO26" s="322"/>
      <c r="AP26" s="21"/>
      <c r="AQ26" s="21"/>
      <c r="AR26" s="22"/>
      <c r="BE26" s="314"/>
    </row>
    <row r="27" spans="1:71" s="2" customFormat="1" ht="6.95" customHeight="1" x14ac:dyDescent="0.4">
      <c r="A27" s="21"/>
      <c r="B27" s="22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2"/>
      <c r="BE27" s="314"/>
    </row>
    <row r="28" spans="1:71" s="2" customFormat="1" ht="12.5" x14ac:dyDescent="0.4">
      <c r="A28" s="21"/>
      <c r="B28" s="22"/>
      <c r="C28" s="21"/>
      <c r="D28" s="21"/>
      <c r="E28" s="21"/>
      <c r="F28" s="21"/>
      <c r="G28" s="21"/>
      <c r="H28" s="21"/>
      <c r="I28" s="21"/>
      <c r="J28" s="21"/>
      <c r="K28" s="21"/>
      <c r="L28" s="323" t="s">
        <v>34</v>
      </c>
      <c r="M28" s="323"/>
      <c r="N28" s="323"/>
      <c r="O28" s="323"/>
      <c r="P28" s="323"/>
      <c r="Q28" s="21"/>
      <c r="R28" s="21"/>
      <c r="S28" s="21"/>
      <c r="T28" s="21"/>
      <c r="U28" s="21"/>
      <c r="V28" s="21"/>
      <c r="W28" s="323" t="s">
        <v>35</v>
      </c>
      <c r="X28" s="323"/>
      <c r="Y28" s="323"/>
      <c r="Z28" s="323"/>
      <c r="AA28" s="323"/>
      <c r="AB28" s="323"/>
      <c r="AC28" s="323"/>
      <c r="AD28" s="323"/>
      <c r="AE28" s="323"/>
      <c r="AF28" s="21"/>
      <c r="AG28" s="21"/>
      <c r="AH28" s="21"/>
      <c r="AI28" s="21"/>
      <c r="AJ28" s="21"/>
      <c r="AK28" s="323" t="s">
        <v>36</v>
      </c>
      <c r="AL28" s="323"/>
      <c r="AM28" s="323"/>
      <c r="AN28" s="323"/>
      <c r="AO28" s="323"/>
      <c r="AP28" s="21"/>
      <c r="AQ28" s="21"/>
      <c r="AR28" s="22"/>
      <c r="BE28" s="314"/>
    </row>
    <row r="29" spans="1:71" s="3" customFormat="1" ht="14.45" customHeight="1" x14ac:dyDescent="0.4">
      <c r="B29" s="25"/>
      <c r="D29" s="19" t="s">
        <v>37</v>
      </c>
      <c r="F29" s="19" t="s">
        <v>38</v>
      </c>
      <c r="L29" s="303">
        <v>0.21</v>
      </c>
      <c r="M29" s="302"/>
      <c r="N29" s="302"/>
      <c r="O29" s="302"/>
      <c r="P29" s="302"/>
      <c r="W29" s="301">
        <f>ROUND(AZ94, 2)</f>
        <v>5840895.3200000003</v>
      </c>
      <c r="X29" s="302"/>
      <c r="Y29" s="302"/>
      <c r="Z29" s="302"/>
      <c r="AA29" s="302"/>
      <c r="AB29" s="302"/>
      <c r="AC29" s="302"/>
      <c r="AD29" s="302"/>
      <c r="AE29" s="302"/>
      <c r="AK29" s="301">
        <f>ROUND(AV94, 2)</f>
        <v>1226588.02</v>
      </c>
      <c r="AL29" s="302"/>
      <c r="AM29" s="302"/>
      <c r="AN29" s="302"/>
      <c r="AO29" s="302"/>
      <c r="AR29" s="25"/>
      <c r="BE29" s="315"/>
    </row>
    <row r="30" spans="1:71" s="3" customFormat="1" ht="14.45" customHeight="1" x14ac:dyDescent="0.4">
      <c r="B30" s="25"/>
      <c r="F30" s="19" t="s">
        <v>39</v>
      </c>
      <c r="L30" s="303">
        <v>0.15</v>
      </c>
      <c r="M30" s="302"/>
      <c r="N30" s="302"/>
      <c r="O30" s="302"/>
      <c r="P30" s="302"/>
      <c r="W30" s="301">
        <f>ROUND(BA94, 2)</f>
        <v>0</v>
      </c>
      <c r="X30" s="302"/>
      <c r="Y30" s="302"/>
      <c r="Z30" s="302"/>
      <c r="AA30" s="302"/>
      <c r="AB30" s="302"/>
      <c r="AC30" s="302"/>
      <c r="AD30" s="302"/>
      <c r="AE30" s="302"/>
      <c r="AK30" s="301">
        <f>ROUND(AW94, 2)</f>
        <v>0</v>
      </c>
      <c r="AL30" s="302"/>
      <c r="AM30" s="302"/>
      <c r="AN30" s="302"/>
      <c r="AO30" s="302"/>
      <c r="AR30" s="25"/>
      <c r="BE30" s="315"/>
    </row>
    <row r="31" spans="1:71" s="3" customFormat="1" ht="14.45" hidden="1" customHeight="1" x14ac:dyDescent="0.4">
      <c r="B31" s="25"/>
      <c r="F31" s="19" t="s">
        <v>40</v>
      </c>
      <c r="L31" s="303">
        <v>0.21</v>
      </c>
      <c r="M31" s="302"/>
      <c r="N31" s="302"/>
      <c r="O31" s="302"/>
      <c r="P31" s="302"/>
      <c r="W31" s="301">
        <f>ROUND(BB94, 2)</f>
        <v>0</v>
      </c>
      <c r="X31" s="302"/>
      <c r="Y31" s="302"/>
      <c r="Z31" s="302"/>
      <c r="AA31" s="302"/>
      <c r="AB31" s="302"/>
      <c r="AC31" s="302"/>
      <c r="AD31" s="302"/>
      <c r="AE31" s="302"/>
      <c r="AK31" s="301">
        <v>0</v>
      </c>
      <c r="AL31" s="302"/>
      <c r="AM31" s="302"/>
      <c r="AN31" s="302"/>
      <c r="AO31" s="302"/>
      <c r="AR31" s="25"/>
      <c r="BE31" s="315"/>
    </row>
    <row r="32" spans="1:71" s="3" customFormat="1" ht="14.45" hidden="1" customHeight="1" x14ac:dyDescent="0.4">
      <c r="B32" s="25"/>
      <c r="F32" s="19" t="s">
        <v>41</v>
      </c>
      <c r="L32" s="303">
        <v>0.15</v>
      </c>
      <c r="M32" s="302"/>
      <c r="N32" s="302"/>
      <c r="O32" s="302"/>
      <c r="P32" s="302"/>
      <c r="W32" s="301">
        <f>ROUND(BC94, 2)</f>
        <v>0</v>
      </c>
      <c r="X32" s="302"/>
      <c r="Y32" s="302"/>
      <c r="Z32" s="302"/>
      <c r="AA32" s="302"/>
      <c r="AB32" s="302"/>
      <c r="AC32" s="302"/>
      <c r="AD32" s="302"/>
      <c r="AE32" s="302"/>
      <c r="AK32" s="301">
        <v>0</v>
      </c>
      <c r="AL32" s="302"/>
      <c r="AM32" s="302"/>
      <c r="AN32" s="302"/>
      <c r="AO32" s="302"/>
      <c r="AR32" s="25"/>
      <c r="BE32" s="315"/>
    </row>
    <row r="33" spans="1:57" s="3" customFormat="1" ht="14.45" hidden="1" customHeight="1" x14ac:dyDescent="0.4">
      <c r="B33" s="25"/>
      <c r="F33" s="19" t="s">
        <v>42</v>
      </c>
      <c r="L33" s="303">
        <v>0</v>
      </c>
      <c r="M33" s="302"/>
      <c r="N33" s="302"/>
      <c r="O33" s="302"/>
      <c r="P33" s="302"/>
      <c r="W33" s="301">
        <f>ROUND(BD94, 2)</f>
        <v>0</v>
      </c>
      <c r="X33" s="302"/>
      <c r="Y33" s="302"/>
      <c r="Z33" s="302"/>
      <c r="AA33" s="302"/>
      <c r="AB33" s="302"/>
      <c r="AC33" s="302"/>
      <c r="AD33" s="302"/>
      <c r="AE33" s="302"/>
      <c r="AK33" s="301">
        <v>0</v>
      </c>
      <c r="AL33" s="302"/>
      <c r="AM33" s="302"/>
      <c r="AN33" s="302"/>
      <c r="AO33" s="302"/>
      <c r="AR33" s="25"/>
      <c r="BE33" s="315"/>
    </row>
    <row r="34" spans="1:57" s="2" customFormat="1" ht="6.95" customHeight="1" x14ac:dyDescent="0.4">
      <c r="A34" s="21"/>
      <c r="B34" s="22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2"/>
      <c r="BE34" s="314"/>
    </row>
    <row r="35" spans="1:57" s="2" customFormat="1" ht="25.9" customHeight="1" x14ac:dyDescent="0.4">
      <c r="A35" s="21"/>
      <c r="B35" s="22"/>
      <c r="C35" s="26"/>
      <c r="D35" s="27" t="s">
        <v>43</v>
      </c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9" t="s">
        <v>44</v>
      </c>
      <c r="U35" s="28"/>
      <c r="V35" s="28"/>
      <c r="W35" s="28"/>
      <c r="X35" s="304" t="s">
        <v>45</v>
      </c>
      <c r="Y35" s="305"/>
      <c r="Z35" s="305"/>
      <c r="AA35" s="305"/>
      <c r="AB35" s="305"/>
      <c r="AC35" s="28"/>
      <c r="AD35" s="28"/>
      <c r="AE35" s="28"/>
      <c r="AF35" s="28"/>
      <c r="AG35" s="28"/>
      <c r="AH35" s="28"/>
      <c r="AI35" s="28"/>
      <c r="AJ35" s="28"/>
      <c r="AK35" s="306">
        <f>SUM(AK26:AK33)</f>
        <v>7067483.3399999999</v>
      </c>
      <c r="AL35" s="305"/>
      <c r="AM35" s="305"/>
      <c r="AN35" s="305"/>
      <c r="AO35" s="307"/>
      <c r="AP35" s="26"/>
      <c r="AQ35" s="26"/>
      <c r="AR35" s="22"/>
      <c r="BE35" s="21"/>
    </row>
    <row r="36" spans="1:57" s="2" customFormat="1" ht="6.95" customHeight="1" x14ac:dyDescent="0.4">
      <c r="A36" s="21"/>
      <c r="B36" s="22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  <c r="AP36" s="21"/>
      <c r="AQ36" s="21"/>
      <c r="AR36" s="22"/>
      <c r="BE36" s="21"/>
    </row>
    <row r="37" spans="1:57" s="2" customFormat="1" ht="14.45" customHeight="1" x14ac:dyDescent="0.4">
      <c r="A37" s="21"/>
      <c r="B37" s="22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  <c r="AO37" s="21"/>
      <c r="AP37" s="21"/>
      <c r="AQ37" s="21"/>
      <c r="AR37" s="22"/>
      <c r="BE37" s="21"/>
    </row>
    <row r="38" spans="1:57" s="1" customFormat="1" ht="14.45" customHeight="1" x14ac:dyDescent="0.4">
      <c r="B38" s="12"/>
      <c r="AR38" s="12"/>
    </row>
    <row r="39" spans="1:57" s="1" customFormat="1" ht="14.45" customHeight="1" x14ac:dyDescent="0.4">
      <c r="B39" s="12"/>
      <c r="AR39" s="12"/>
    </row>
    <row r="40" spans="1:57" s="1" customFormat="1" ht="14.45" customHeight="1" x14ac:dyDescent="0.4">
      <c r="B40" s="12"/>
      <c r="AR40" s="12"/>
    </row>
    <row r="41" spans="1:57" s="1" customFormat="1" ht="14.45" customHeight="1" x14ac:dyDescent="0.4">
      <c r="B41" s="12"/>
      <c r="AR41" s="12"/>
    </row>
    <row r="42" spans="1:57" s="1" customFormat="1" ht="14.45" customHeight="1" x14ac:dyDescent="0.4">
      <c r="B42" s="12"/>
      <c r="AR42" s="12"/>
    </row>
    <row r="43" spans="1:57" s="1" customFormat="1" ht="14.45" customHeight="1" x14ac:dyDescent="0.4">
      <c r="B43" s="12"/>
      <c r="AR43" s="12"/>
    </row>
    <row r="44" spans="1:57" s="1" customFormat="1" ht="14.45" customHeight="1" x14ac:dyDescent="0.4">
      <c r="B44" s="12"/>
      <c r="AR44" s="12"/>
    </row>
    <row r="45" spans="1:57" s="1" customFormat="1" ht="14.45" customHeight="1" x14ac:dyDescent="0.4">
      <c r="B45" s="12"/>
      <c r="AR45" s="12"/>
    </row>
    <row r="46" spans="1:57" s="1" customFormat="1" ht="14.45" customHeight="1" x14ac:dyDescent="0.4">
      <c r="B46" s="12"/>
      <c r="AR46" s="12"/>
    </row>
    <row r="47" spans="1:57" s="1" customFormat="1" ht="14.45" customHeight="1" x14ac:dyDescent="0.4">
      <c r="B47" s="12"/>
      <c r="AR47" s="12"/>
    </row>
    <row r="48" spans="1:57" s="1" customFormat="1" ht="14.45" customHeight="1" x14ac:dyDescent="0.4">
      <c r="B48" s="12"/>
      <c r="AR48" s="12"/>
    </row>
    <row r="49" spans="1:57" s="2" customFormat="1" ht="14.45" customHeight="1" x14ac:dyDescent="0.4">
      <c r="B49" s="30"/>
      <c r="D49" s="31" t="s">
        <v>46</v>
      </c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2"/>
      <c r="V49" s="32"/>
      <c r="W49" s="32"/>
      <c r="X49" s="32"/>
      <c r="Y49" s="32"/>
      <c r="Z49" s="32"/>
      <c r="AA49" s="32"/>
      <c r="AB49" s="32"/>
      <c r="AC49" s="32"/>
      <c r="AD49" s="32"/>
      <c r="AE49" s="32"/>
      <c r="AF49" s="32"/>
      <c r="AG49" s="32"/>
      <c r="AH49" s="31" t="s">
        <v>47</v>
      </c>
      <c r="AI49" s="32"/>
      <c r="AJ49" s="32"/>
      <c r="AK49" s="32"/>
      <c r="AL49" s="32"/>
      <c r="AM49" s="32"/>
      <c r="AN49" s="32"/>
      <c r="AO49" s="32"/>
      <c r="AR49" s="30"/>
    </row>
    <row r="50" spans="1:57" x14ac:dyDescent="0.4">
      <c r="B50" s="12"/>
      <c r="AR50" s="12"/>
    </row>
    <row r="51" spans="1:57" x14ac:dyDescent="0.4">
      <c r="B51" s="12"/>
      <c r="AR51" s="12"/>
    </row>
    <row r="52" spans="1:57" x14ac:dyDescent="0.4">
      <c r="B52" s="12"/>
      <c r="AR52" s="12"/>
    </row>
    <row r="53" spans="1:57" x14ac:dyDescent="0.4">
      <c r="B53" s="12"/>
      <c r="AR53" s="12"/>
    </row>
    <row r="54" spans="1:57" x14ac:dyDescent="0.4">
      <c r="B54" s="12"/>
      <c r="AR54" s="12"/>
    </row>
    <row r="55" spans="1:57" x14ac:dyDescent="0.4">
      <c r="B55" s="12"/>
      <c r="AR55" s="12"/>
    </row>
    <row r="56" spans="1:57" x14ac:dyDescent="0.4">
      <c r="B56" s="12"/>
      <c r="AR56" s="12"/>
    </row>
    <row r="57" spans="1:57" x14ac:dyDescent="0.4">
      <c r="B57" s="12"/>
      <c r="AR57" s="12"/>
    </row>
    <row r="58" spans="1:57" x14ac:dyDescent="0.4">
      <c r="B58" s="12"/>
      <c r="AR58" s="12"/>
    </row>
    <row r="59" spans="1:57" x14ac:dyDescent="0.4">
      <c r="B59" s="12"/>
      <c r="AR59" s="12"/>
    </row>
    <row r="60" spans="1:57" s="2" customFormat="1" ht="12.5" x14ac:dyDescent="0.4">
      <c r="A60" s="21"/>
      <c r="B60" s="22"/>
      <c r="C60" s="21"/>
      <c r="D60" s="33" t="s">
        <v>48</v>
      </c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33" t="s">
        <v>49</v>
      </c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33" t="s">
        <v>48</v>
      </c>
      <c r="AI60" s="24"/>
      <c r="AJ60" s="24"/>
      <c r="AK60" s="24"/>
      <c r="AL60" s="24"/>
      <c r="AM60" s="33" t="s">
        <v>49</v>
      </c>
      <c r="AN60" s="24"/>
      <c r="AO60" s="24"/>
      <c r="AP60" s="21"/>
      <c r="AQ60" s="21"/>
      <c r="AR60" s="22"/>
      <c r="BE60" s="21"/>
    </row>
    <row r="61" spans="1:57" x14ac:dyDescent="0.4">
      <c r="B61" s="12"/>
      <c r="AR61" s="12"/>
    </row>
    <row r="62" spans="1:57" x14ac:dyDescent="0.4">
      <c r="B62" s="12"/>
      <c r="AR62" s="12"/>
    </row>
    <row r="63" spans="1:57" x14ac:dyDescent="0.4">
      <c r="B63" s="12"/>
      <c r="AR63" s="12"/>
    </row>
    <row r="64" spans="1:57" s="2" customFormat="1" ht="12.5" x14ac:dyDescent="0.4">
      <c r="A64" s="21"/>
      <c r="B64" s="22"/>
      <c r="C64" s="21"/>
      <c r="D64" s="31" t="s">
        <v>50</v>
      </c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1" t="s">
        <v>51</v>
      </c>
      <c r="AI64" s="34"/>
      <c r="AJ64" s="34"/>
      <c r="AK64" s="34"/>
      <c r="AL64" s="34"/>
      <c r="AM64" s="34"/>
      <c r="AN64" s="34"/>
      <c r="AO64" s="34"/>
      <c r="AP64" s="21"/>
      <c r="AQ64" s="21"/>
      <c r="AR64" s="22"/>
      <c r="BE64" s="21"/>
    </row>
    <row r="65" spans="1:57" x14ac:dyDescent="0.4">
      <c r="B65" s="12"/>
      <c r="AR65" s="12"/>
    </row>
    <row r="66" spans="1:57" x14ac:dyDescent="0.4">
      <c r="B66" s="12"/>
      <c r="AR66" s="12"/>
    </row>
    <row r="67" spans="1:57" x14ac:dyDescent="0.4">
      <c r="B67" s="12"/>
      <c r="AR67" s="12"/>
    </row>
    <row r="68" spans="1:57" x14ac:dyDescent="0.4">
      <c r="B68" s="12"/>
      <c r="AR68" s="12"/>
    </row>
    <row r="69" spans="1:57" x14ac:dyDescent="0.4">
      <c r="B69" s="12"/>
      <c r="AR69" s="12"/>
    </row>
    <row r="70" spans="1:57" x14ac:dyDescent="0.4">
      <c r="B70" s="12"/>
      <c r="AR70" s="12"/>
    </row>
    <row r="71" spans="1:57" x14ac:dyDescent="0.4">
      <c r="B71" s="12"/>
      <c r="AR71" s="12"/>
    </row>
    <row r="72" spans="1:57" x14ac:dyDescent="0.4">
      <c r="B72" s="12"/>
      <c r="AR72" s="12"/>
    </row>
    <row r="73" spans="1:57" x14ac:dyDescent="0.4">
      <c r="B73" s="12"/>
      <c r="AR73" s="12"/>
    </row>
    <row r="74" spans="1:57" x14ac:dyDescent="0.4">
      <c r="B74" s="12"/>
      <c r="AR74" s="12"/>
    </row>
    <row r="75" spans="1:57" s="2" customFormat="1" ht="12.5" x14ac:dyDescent="0.4">
      <c r="A75" s="21"/>
      <c r="B75" s="22"/>
      <c r="C75" s="21"/>
      <c r="D75" s="33" t="s">
        <v>48</v>
      </c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33" t="s">
        <v>49</v>
      </c>
      <c r="W75" s="24"/>
      <c r="X75" s="24"/>
      <c r="Y75" s="24"/>
      <c r="Z75" s="24"/>
      <c r="AA75" s="24"/>
      <c r="AB75" s="24"/>
      <c r="AC75" s="24"/>
      <c r="AD75" s="24"/>
      <c r="AE75" s="24"/>
      <c r="AF75" s="24"/>
      <c r="AG75" s="24"/>
      <c r="AH75" s="33" t="s">
        <v>48</v>
      </c>
      <c r="AI75" s="24"/>
      <c r="AJ75" s="24"/>
      <c r="AK75" s="24"/>
      <c r="AL75" s="24"/>
      <c r="AM75" s="33" t="s">
        <v>49</v>
      </c>
      <c r="AN75" s="24"/>
      <c r="AO75" s="24"/>
      <c r="AP75" s="21"/>
      <c r="AQ75" s="21"/>
      <c r="AR75" s="22"/>
      <c r="BE75" s="21"/>
    </row>
    <row r="76" spans="1:57" s="2" customFormat="1" x14ac:dyDescent="0.4">
      <c r="A76" s="21"/>
      <c r="B76" s="22"/>
      <c r="C76" s="21"/>
      <c r="D76" s="21"/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  <c r="AF76" s="21"/>
      <c r="AG76" s="21"/>
      <c r="AH76" s="21"/>
      <c r="AI76" s="21"/>
      <c r="AJ76" s="21"/>
      <c r="AK76" s="21"/>
      <c r="AL76" s="21"/>
      <c r="AM76" s="21"/>
      <c r="AN76" s="21"/>
      <c r="AO76" s="21"/>
      <c r="AP76" s="21"/>
      <c r="AQ76" s="21"/>
      <c r="AR76" s="22"/>
      <c r="BE76" s="21"/>
    </row>
    <row r="77" spans="1:57" s="2" customFormat="1" ht="6.95" customHeight="1" x14ac:dyDescent="0.4">
      <c r="A77" s="21"/>
      <c r="B77" s="35"/>
      <c r="C77" s="36"/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36"/>
      <c r="O77" s="36"/>
      <c r="P77" s="36"/>
      <c r="Q77" s="36"/>
      <c r="R77" s="36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  <c r="AF77" s="36"/>
      <c r="AG77" s="36"/>
      <c r="AH77" s="36"/>
      <c r="AI77" s="36"/>
      <c r="AJ77" s="36"/>
      <c r="AK77" s="36"/>
      <c r="AL77" s="36"/>
      <c r="AM77" s="36"/>
      <c r="AN77" s="36"/>
      <c r="AO77" s="36"/>
      <c r="AP77" s="36"/>
      <c r="AQ77" s="36"/>
      <c r="AR77" s="22"/>
      <c r="BE77" s="21"/>
    </row>
    <row r="81" spans="1:91" s="2" customFormat="1" ht="6.95" customHeight="1" x14ac:dyDescent="0.4">
      <c r="A81" s="21"/>
      <c r="B81" s="37"/>
      <c r="C81" s="38"/>
      <c r="D81" s="38"/>
      <c r="E81" s="38"/>
      <c r="F81" s="38"/>
      <c r="G81" s="38"/>
      <c r="H81" s="38"/>
      <c r="I81" s="38"/>
      <c r="J81" s="38"/>
      <c r="K81" s="38"/>
      <c r="L81" s="38"/>
      <c r="M81" s="38"/>
      <c r="N81" s="38"/>
      <c r="O81" s="38"/>
      <c r="P81" s="38"/>
      <c r="Q81" s="38"/>
      <c r="R81" s="38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  <c r="AF81" s="38"/>
      <c r="AG81" s="38"/>
      <c r="AH81" s="38"/>
      <c r="AI81" s="38"/>
      <c r="AJ81" s="38"/>
      <c r="AK81" s="38"/>
      <c r="AL81" s="38"/>
      <c r="AM81" s="38"/>
      <c r="AN81" s="38"/>
      <c r="AO81" s="38"/>
      <c r="AP81" s="38"/>
      <c r="AQ81" s="38"/>
      <c r="AR81" s="22"/>
      <c r="BE81" s="21"/>
    </row>
    <row r="82" spans="1:91" s="2" customFormat="1" ht="24.95" customHeight="1" x14ac:dyDescent="0.4">
      <c r="A82" s="21"/>
      <c r="B82" s="22"/>
      <c r="C82" s="13" t="s">
        <v>52</v>
      </c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  <c r="AE82" s="21"/>
      <c r="AF82" s="21"/>
      <c r="AG82" s="21"/>
      <c r="AH82" s="21"/>
      <c r="AI82" s="21"/>
      <c r="AJ82" s="21"/>
      <c r="AK82" s="21"/>
      <c r="AL82" s="21"/>
      <c r="AM82" s="21"/>
      <c r="AN82" s="21"/>
      <c r="AO82" s="21"/>
      <c r="AP82" s="21"/>
      <c r="AQ82" s="21"/>
      <c r="AR82" s="22"/>
      <c r="BE82" s="21"/>
    </row>
    <row r="83" spans="1:91" s="2" customFormat="1" ht="6.95" customHeight="1" x14ac:dyDescent="0.4">
      <c r="A83" s="21"/>
      <c r="B83" s="22"/>
      <c r="C83" s="21"/>
      <c r="D83" s="21"/>
      <c r="E83" s="21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  <c r="AE83" s="21"/>
      <c r="AF83" s="21"/>
      <c r="AG83" s="21"/>
      <c r="AH83" s="21"/>
      <c r="AI83" s="21"/>
      <c r="AJ83" s="21"/>
      <c r="AK83" s="21"/>
      <c r="AL83" s="21"/>
      <c r="AM83" s="21"/>
      <c r="AN83" s="21"/>
      <c r="AO83" s="21"/>
      <c r="AP83" s="21"/>
      <c r="AQ83" s="21"/>
      <c r="AR83" s="22"/>
      <c r="BE83" s="21"/>
    </row>
    <row r="84" spans="1:91" s="4" customFormat="1" ht="12" customHeight="1" x14ac:dyDescent="0.4">
      <c r="B84" s="39"/>
      <c r="C84" s="19" t="s">
        <v>13</v>
      </c>
      <c r="L84" s="4" t="str">
        <f>K5</f>
        <v>2021-41B</v>
      </c>
      <c r="AR84" s="39"/>
    </row>
    <row r="85" spans="1:91" s="5" customFormat="1" ht="36.950000000000003" customHeight="1" x14ac:dyDescent="0.4">
      <c r="B85" s="40"/>
      <c r="C85" s="41" t="s">
        <v>16</v>
      </c>
      <c r="L85" s="292" t="str">
        <f>K6</f>
        <v>Severní tribuna - sportovní zázemí stavební úpravy</v>
      </c>
      <c r="M85" s="293"/>
      <c r="N85" s="293"/>
      <c r="O85" s="293"/>
      <c r="P85" s="293"/>
      <c r="Q85" s="293"/>
      <c r="R85" s="293"/>
      <c r="S85" s="293"/>
      <c r="T85" s="293"/>
      <c r="U85" s="293"/>
      <c r="V85" s="293"/>
      <c r="W85" s="293"/>
      <c r="X85" s="293"/>
      <c r="Y85" s="293"/>
      <c r="Z85" s="293"/>
      <c r="AA85" s="293"/>
      <c r="AB85" s="293"/>
      <c r="AC85" s="293"/>
      <c r="AD85" s="293"/>
      <c r="AE85" s="293"/>
      <c r="AF85" s="293"/>
      <c r="AG85" s="293"/>
      <c r="AH85" s="293"/>
      <c r="AI85" s="293"/>
      <c r="AJ85" s="293"/>
      <c r="AK85" s="293"/>
      <c r="AL85" s="293"/>
      <c r="AM85" s="293"/>
      <c r="AN85" s="293"/>
      <c r="AO85" s="293"/>
      <c r="AR85" s="40"/>
    </row>
    <row r="86" spans="1:91" s="2" customFormat="1" ht="6.95" customHeight="1" x14ac:dyDescent="0.4">
      <c r="A86" s="21"/>
      <c r="B86" s="22"/>
      <c r="C86" s="21"/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  <c r="AE86" s="21"/>
      <c r="AF86" s="21"/>
      <c r="AG86" s="21"/>
      <c r="AH86" s="21"/>
      <c r="AI86" s="21"/>
      <c r="AJ86" s="21"/>
      <c r="AK86" s="21"/>
      <c r="AL86" s="21"/>
      <c r="AM86" s="21"/>
      <c r="AN86" s="21"/>
      <c r="AO86" s="21"/>
      <c r="AP86" s="21"/>
      <c r="AQ86" s="21"/>
      <c r="AR86" s="22"/>
      <c r="BE86" s="21"/>
    </row>
    <row r="87" spans="1:91" s="2" customFormat="1" ht="12" customHeight="1" x14ac:dyDescent="0.4">
      <c r="A87" s="21"/>
      <c r="B87" s="22"/>
      <c r="C87" s="19" t="s">
        <v>20</v>
      </c>
      <c r="D87" s="21"/>
      <c r="E87" s="21"/>
      <c r="F87" s="21"/>
      <c r="G87" s="21"/>
      <c r="H87" s="21"/>
      <c r="I87" s="21"/>
      <c r="J87" s="21"/>
      <c r="K87" s="21"/>
      <c r="L87" s="42" t="str">
        <f>IF(K8="","",K8)</f>
        <v>Žižkov</v>
      </c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21"/>
      <c r="AC87" s="21"/>
      <c r="AD87" s="21"/>
      <c r="AE87" s="21"/>
      <c r="AF87" s="21"/>
      <c r="AG87" s="21"/>
      <c r="AH87" s="21"/>
      <c r="AI87" s="19" t="s">
        <v>22</v>
      </c>
      <c r="AJ87" s="21"/>
      <c r="AK87" s="21"/>
      <c r="AL87" s="21"/>
      <c r="AM87" s="294" t="str">
        <f>IF(AN8= "","",AN8)</f>
        <v>4. 11. 2021</v>
      </c>
      <c r="AN87" s="294"/>
      <c r="AO87" s="21"/>
      <c r="AP87" s="21"/>
      <c r="AQ87" s="21"/>
      <c r="AR87" s="22"/>
      <c r="BE87" s="21"/>
    </row>
    <row r="88" spans="1:91" s="2" customFormat="1" ht="6.95" customHeight="1" x14ac:dyDescent="0.4">
      <c r="A88" s="21"/>
      <c r="B88" s="22"/>
      <c r="C88" s="21"/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  <c r="AA88" s="21"/>
      <c r="AB88" s="21"/>
      <c r="AC88" s="21"/>
      <c r="AD88" s="21"/>
      <c r="AE88" s="21"/>
      <c r="AF88" s="21"/>
      <c r="AG88" s="21"/>
      <c r="AH88" s="21"/>
      <c r="AI88" s="21"/>
      <c r="AJ88" s="21"/>
      <c r="AK88" s="21"/>
      <c r="AL88" s="21"/>
      <c r="AM88" s="21"/>
      <c r="AN88" s="21"/>
      <c r="AO88" s="21"/>
      <c r="AP88" s="21"/>
      <c r="AQ88" s="21"/>
      <c r="AR88" s="22"/>
      <c r="BE88" s="21"/>
    </row>
    <row r="89" spans="1:91" s="2" customFormat="1" ht="15.2" customHeight="1" x14ac:dyDescent="0.4">
      <c r="A89" s="21"/>
      <c r="B89" s="22"/>
      <c r="C89" s="19" t="s">
        <v>24</v>
      </c>
      <c r="D89" s="21"/>
      <c r="E89" s="21"/>
      <c r="F89" s="21"/>
      <c r="G89" s="21"/>
      <c r="H89" s="21"/>
      <c r="I89" s="21"/>
      <c r="J89" s="21"/>
      <c r="K89" s="21"/>
      <c r="L89" s="4" t="str">
        <f>IF(E11= "","",E11)</f>
        <v xml:space="preserve"> </v>
      </c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21"/>
      <c r="AE89" s="21"/>
      <c r="AF89" s="21"/>
      <c r="AG89" s="21"/>
      <c r="AH89" s="21"/>
      <c r="AI89" s="19" t="s">
        <v>29</v>
      </c>
      <c r="AJ89" s="21"/>
      <c r="AK89" s="21"/>
      <c r="AL89" s="21"/>
      <c r="AM89" s="295" t="str">
        <f>IF(E17="","",E17)</f>
        <v xml:space="preserve"> </v>
      </c>
      <c r="AN89" s="296"/>
      <c r="AO89" s="296"/>
      <c r="AP89" s="296"/>
      <c r="AQ89" s="21"/>
      <c r="AR89" s="22"/>
      <c r="AS89" s="297" t="s">
        <v>53</v>
      </c>
      <c r="AT89" s="298"/>
      <c r="AU89" s="43"/>
      <c r="AV89" s="43"/>
      <c r="AW89" s="43"/>
      <c r="AX89" s="43"/>
      <c r="AY89" s="43"/>
      <c r="AZ89" s="43"/>
      <c r="BA89" s="43"/>
      <c r="BB89" s="43"/>
      <c r="BC89" s="43"/>
      <c r="BD89" s="44"/>
      <c r="BE89" s="21"/>
    </row>
    <row r="90" spans="1:91" s="2" customFormat="1" ht="15.2" customHeight="1" x14ac:dyDescent="0.4">
      <c r="A90" s="21"/>
      <c r="B90" s="22"/>
      <c r="C90" s="19" t="s">
        <v>28</v>
      </c>
      <c r="D90" s="21"/>
      <c r="E90" s="21"/>
      <c r="F90" s="21"/>
      <c r="G90" s="21"/>
      <c r="H90" s="21"/>
      <c r="I90" s="21"/>
      <c r="J90" s="21"/>
      <c r="K90" s="21"/>
      <c r="L90" s="4" t="str">
        <f>IF(E14= "Vyplň údaj","",E14)</f>
        <v>IWU s.r.o.</v>
      </c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  <c r="AA90" s="21"/>
      <c r="AB90" s="21"/>
      <c r="AC90" s="21"/>
      <c r="AD90" s="21"/>
      <c r="AE90" s="21"/>
      <c r="AF90" s="21"/>
      <c r="AG90" s="21"/>
      <c r="AH90" s="21"/>
      <c r="AI90" s="19" t="s">
        <v>31</v>
      </c>
      <c r="AJ90" s="21"/>
      <c r="AK90" s="21"/>
      <c r="AL90" s="21"/>
      <c r="AM90" s="295" t="str">
        <f>IF(E20="","",E20)</f>
        <v xml:space="preserve"> </v>
      </c>
      <c r="AN90" s="296"/>
      <c r="AO90" s="296"/>
      <c r="AP90" s="296"/>
      <c r="AQ90" s="21"/>
      <c r="AR90" s="22"/>
      <c r="AS90" s="299"/>
      <c r="AT90" s="300"/>
      <c r="AU90" s="45"/>
      <c r="AV90" s="45"/>
      <c r="AW90" s="45"/>
      <c r="AX90" s="45"/>
      <c r="AY90" s="45"/>
      <c r="AZ90" s="45"/>
      <c r="BA90" s="45"/>
      <c r="BB90" s="45"/>
      <c r="BC90" s="45"/>
      <c r="BD90" s="46"/>
      <c r="BE90" s="21"/>
    </row>
    <row r="91" spans="1:91" s="2" customFormat="1" ht="10.9" customHeight="1" x14ac:dyDescent="0.4">
      <c r="A91" s="21"/>
      <c r="B91" s="22"/>
      <c r="C91" s="21"/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1"/>
      <c r="AB91" s="21"/>
      <c r="AC91" s="21"/>
      <c r="AD91" s="21"/>
      <c r="AE91" s="21"/>
      <c r="AF91" s="21"/>
      <c r="AG91" s="21"/>
      <c r="AH91" s="21"/>
      <c r="AI91" s="21"/>
      <c r="AJ91" s="21"/>
      <c r="AK91" s="21"/>
      <c r="AL91" s="21"/>
      <c r="AM91" s="21"/>
      <c r="AN91" s="21"/>
      <c r="AO91" s="21"/>
      <c r="AP91" s="21"/>
      <c r="AQ91" s="21"/>
      <c r="AR91" s="22"/>
      <c r="AS91" s="299"/>
      <c r="AT91" s="300"/>
      <c r="AU91" s="45"/>
      <c r="AV91" s="45"/>
      <c r="AW91" s="45"/>
      <c r="AX91" s="45"/>
      <c r="AY91" s="45"/>
      <c r="AZ91" s="45"/>
      <c r="BA91" s="45"/>
      <c r="BB91" s="45"/>
      <c r="BC91" s="45"/>
      <c r="BD91" s="46"/>
      <c r="BE91" s="21"/>
    </row>
    <row r="92" spans="1:91" s="2" customFormat="1" ht="29.25" customHeight="1" x14ac:dyDescent="0.4">
      <c r="A92" s="21"/>
      <c r="B92" s="22"/>
      <c r="C92" s="287" t="s">
        <v>54</v>
      </c>
      <c r="D92" s="288"/>
      <c r="E92" s="288"/>
      <c r="F92" s="288"/>
      <c r="G92" s="288"/>
      <c r="H92" s="47"/>
      <c r="I92" s="289" t="s">
        <v>55</v>
      </c>
      <c r="J92" s="288"/>
      <c r="K92" s="288"/>
      <c r="L92" s="288"/>
      <c r="M92" s="288"/>
      <c r="N92" s="288"/>
      <c r="O92" s="288"/>
      <c r="P92" s="288"/>
      <c r="Q92" s="288"/>
      <c r="R92" s="288"/>
      <c r="S92" s="288"/>
      <c r="T92" s="288"/>
      <c r="U92" s="288"/>
      <c r="V92" s="288"/>
      <c r="W92" s="288"/>
      <c r="X92" s="288"/>
      <c r="Y92" s="288"/>
      <c r="Z92" s="288"/>
      <c r="AA92" s="288"/>
      <c r="AB92" s="288"/>
      <c r="AC92" s="288"/>
      <c r="AD92" s="288"/>
      <c r="AE92" s="288"/>
      <c r="AF92" s="288"/>
      <c r="AG92" s="290" t="s">
        <v>56</v>
      </c>
      <c r="AH92" s="288"/>
      <c r="AI92" s="288"/>
      <c r="AJ92" s="288"/>
      <c r="AK92" s="288"/>
      <c r="AL92" s="288"/>
      <c r="AM92" s="288"/>
      <c r="AN92" s="289" t="s">
        <v>57</v>
      </c>
      <c r="AO92" s="288"/>
      <c r="AP92" s="291"/>
      <c r="AQ92" s="48" t="s">
        <v>58</v>
      </c>
      <c r="AR92" s="22"/>
      <c r="AS92" s="49" t="s">
        <v>59</v>
      </c>
      <c r="AT92" s="50" t="s">
        <v>60</v>
      </c>
      <c r="AU92" s="50" t="s">
        <v>61</v>
      </c>
      <c r="AV92" s="50" t="s">
        <v>62</v>
      </c>
      <c r="AW92" s="50" t="s">
        <v>63</v>
      </c>
      <c r="AX92" s="50" t="s">
        <v>64</v>
      </c>
      <c r="AY92" s="50" t="s">
        <v>65</v>
      </c>
      <c r="AZ92" s="50" t="s">
        <v>66</v>
      </c>
      <c r="BA92" s="50" t="s">
        <v>67</v>
      </c>
      <c r="BB92" s="50" t="s">
        <v>68</v>
      </c>
      <c r="BC92" s="50" t="s">
        <v>69</v>
      </c>
      <c r="BD92" s="51" t="s">
        <v>70</v>
      </c>
      <c r="BE92" s="21"/>
    </row>
    <row r="93" spans="1:91" s="2" customFormat="1" ht="10.9" customHeight="1" x14ac:dyDescent="0.4">
      <c r="A93" s="21"/>
      <c r="B93" s="22"/>
      <c r="C93" s="21"/>
      <c r="D93" s="21"/>
      <c r="E93" s="21"/>
      <c r="F93" s="21"/>
      <c r="G93" s="21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  <c r="AA93" s="21"/>
      <c r="AB93" s="21"/>
      <c r="AC93" s="21"/>
      <c r="AD93" s="21"/>
      <c r="AE93" s="21"/>
      <c r="AF93" s="21"/>
      <c r="AG93" s="21"/>
      <c r="AH93" s="21"/>
      <c r="AI93" s="21"/>
      <c r="AJ93" s="21"/>
      <c r="AK93" s="21"/>
      <c r="AL93" s="21"/>
      <c r="AM93" s="21"/>
      <c r="AN93" s="21"/>
      <c r="AO93" s="21"/>
      <c r="AP93" s="21"/>
      <c r="AQ93" s="21"/>
      <c r="AR93" s="22"/>
      <c r="AS93" s="52"/>
      <c r="AT93" s="53"/>
      <c r="AU93" s="53"/>
      <c r="AV93" s="53"/>
      <c r="AW93" s="53"/>
      <c r="AX93" s="53"/>
      <c r="AY93" s="53"/>
      <c r="AZ93" s="53"/>
      <c r="BA93" s="53"/>
      <c r="BB93" s="53"/>
      <c r="BC93" s="53"/>
      <c r="BD93" s="54"/>
      <c r="BE93" s="21"/>
    </row>
    <row r="94" spans="1:91" s="6" customFormat="1" ht="32.450000000000003" customHeight="1" x14ac:dyDescent="0.4">
      <c r="B94" s="55"/>
      <c r="C94" s="56" t="s">
        <v>71</v>
      </c>
      <c r="D94" s="57"/>
      <c r="E94" s="57"/>
      <c r="F94" s="57"/>
      <c r="G94" s="57"/>
      <c r="H94" s="57"/>
      <c r="I94" s="57"/>
      <c r="J94" s="57"/>
      <c r="K94" s="57"/>
      <c r="L94" s="57"/>
      <c r="M94" s="57"/>
      <c r="N94" s="57"/>
      <c r="O94" s="57"/>
      <c r="P94" s="57"/>
      <c r="Q94" s="57"/>
      <c r="R94" s="57"/>
      <c r="S94" s="57"/>
      <c r="T94" s="57"/>
      <c r="U94" s="57"/>
      <c r="V94" s="57"/>
      <c r="W94" s="57"/>
      <c r="X94" s="57"/>
      <c r="Y94" s="57"/>
      <c r="Z94" s="57"/>
      <c r="AA94" s="57"/>
      <c r="AB94" s="57"/>
      <c r="AC94" s="57"/>
      <c r="AD94" s="57"/>
      <c r="AE94" s="57"/>
      <c r="AF94" s="57"/>
      <c r="AG94" s="311">
        <f>ROUND(AG95,2)</f>
        <v>5840895.3200000003</v>
      </c>
      <c r="AH94" s="311"/>
      <c r="AI94" s="311"/>
      <c r="AJ94" s="311"/>
      <c r="AK94" s="311"/>
      <c r="AL94" s="311"/>
      <c r="AM94" s="311"/>
      <c r="AN94" s="312">
        <f>SUM(AG94,AT94)</f>
        <v>7067483.3399999999</v>
      </c>
      <c r="AO94" s="312"/>
      <c r="AP94" s="312"/>
      <c r="AQ94" s="58" t="s">
        <v>1</v>
      </c>
      <c r="AR94" s="55"/>
      <c r="AS94" s="59">
        <f>ROUND(AS95,2)</f>
        <v>0</v>
      </c>
      <c r="AT94" s="60">
        <f>ROUND(SUM(AV94:AW94),2)</f>
        <v>1226588.02</v>
      </c>
      <c r="AU94" s="61">
        <f>ROUND(AU95,5)</f>
        <v>0</v>
      </c>
      <c r="AV94" s="60">
        <f>ROUND(AZ94*L29,2)</f>
        <v>1226588.02</v>
      </c>
      <c r="AW94" s="60">
        <f>ROUND(BA94*L30,2)</f>
        <v>0</v>
      </c>
      <c r="AX94" s="60">
        <f>ROUND(BB94*L29,2)</f>
        <v>0</v>
      </c>
      <c r="AY94" s="60">
        <f>ROUND(BC94*L30,2)</f>
        <v>0</v>
      </c>
      <c r="AZ94" s="60">
        <f>ROUND(AZ95,2)</f>
        <v>5840895.3200000003</v>
      </c>
      <c r="BA94" s="60">
        <f>ROUND(BA95,2)</f>
        <v>0</v>
      </c>
      <c r="BB94" s="60">
        <f>ROUND(BB95,2)</f>
        <v>0</v>
      </c>
      <c r="BC94" s="60">
        <f>ROUND(BC95,2)</f>
        <v>0</v>
      </c>
      <c r="BD94" s="62">
        <f>ROUND(BD95,2)</f>
        <v>0</v>
      </c>
      <c r="BS94" s="63" t="s">
        <v>72</v>
      </c>
      <c r="BT94" s="63" t="s">
        <v>73</v>
      </c>
      <c r="BU94" s="64" t="s">
        <v>74</v>
      </c>
      <c r="BV94" s="63" t="s">
        <v>75</v>
      </c>
      <c r="BW94" s="63" t="s">
        <v>4</v>
      </c>
      <c r="BX94" s="63" t="s">
        <v>76</v>
      </c>
      <c r="CL94" s="63" t="s">
        <v>1</v>
      </c>
    </row>
    <row r="95" spans="1:91" s="7" customFormat="1" ht="16.5" customHeight="1" x14ac:dyDescent="0.4">
      <c r="A95" s="65" t="s">
        <v>77</v>
      </c>
      <c r="B95" s="66"/>
      <c r="C95" s="67"/>
      <c r="D95" s="310" t="s">
        <v>78</v>
      </c>
      <c r="E95" s="310"/>
      <c r="F95" s="310"/>
      <c r="G95" s="310"/>
      <c r="H95" s="310"/>
      <c r="I95" s="68"/>
      <c r="J95" s="310" t="s">
        <v>79</v>
      </c>
      <c r="K95" s="310"/>
      <c r="L95" s="310"/>
      <c r="M95" s="310"/>
      <c r="N95" s="310"/>
      <c r="O95" s="310"/>
      <c r="P95" s="310"/>
      <c r="Q95" s="310"/>
      <c r="R95" s="310"/>
      <c r="S95" s="310"/>
      <c r="T95" s="310"/>
      <c r="U95" s="310"/>
      <c r="V95" s="310"/>
      <c r="W95" s="310"/>
      <c r="X95" s="310"/>
      <c r="Y95" s="310"/>
      <c r="Z95" s="310"/>
      <c r="AA95" s="310"/>
      <c r="AB95" s="310"/>
      <c r="AC95" s="310"/>
      <c r="AD95" s="310"/>
      <c r="AE95" s="310"/>
      <c r="AF95" s="310"/>
      <c r="AG95" s="308">
        <f>'SO01 - Rekonstrukce'!J30</f>
        <v>5840895.3200000003</v>
      </c>
      <c r="AH95" s="309"/>
      <c r="AI95" s="309"/>
      <c r="AJ95" s="309"/>
      <c r="AK95" s="309"/>
      <c r="AL95" s="309"/>
      <c r="AM95" s="309"/>
      <c r="AN95" s="308">
        <f>SUM(AG95,AT95)</f>
        <v>7067483.3399999999</v>
      </c>
      <c r="AO95" s="309"/>
      <c r="AP95" s="309"/>
      <c r="AQ95" s="69" t="s">
        <v>80</v>
      </c>
      <c r="AR95" s="66"/>
      <c r="AS95" s="70">
        <v>0</v>
      </c>
      <c r="AT95" s="71">
        <f>ROUND(SUM(AV95:AW95),2)</f>
        <v>1226588.02</v>
      </c>
      <c r="AU95" s="72">
        <f>'SO01 - Rekonstrukce'!P143</f>
        <v>0</v>
      </c>
      <c r="AV95" s="71">
        <f>'SO01 - Rekonstrukce'!J33</f>
        <v>1226588.02</v>
      </c>
      <c r="AW95" s="71">
        <f>'SO01 - Rekonstrukce'!J34</f>
        <v>0</v>
      </c>
      <c r="AX95" s="71">
        <f>'SO01 - Rekonstrukce'!J35</f>
        <v>0</v>
      </c>
      <c r="AY95" s="71">
        <f>'SO01 - Rekonstrukce'!J36</f>
        <v>0</v>
      </c>
      <c r="AZ95" s="71">
        <f>'SO01 - Rekonstrukce'!F33</f>
        <v>5840895.3200000003</v>
      </c>
      <c r="BA95" s="71">
        <f>'SO01 - Rekonstrukce'!F34</f>
        <v>0</v>
      </c>
      <c r="BB95" s="71">
        <f>'SO01 - Rekonstrukce'!F35</f>
        <v>0</v>
      </c>
      <c r="BC95" s="71">
        <f>'SO01 - Rekonstrukce'!F36</f>
        <v>0</v>
      </c>
      <c r="BD95" s="73">
        <f>'SO01 - Rekonstrukce'!F37</f>
        <v>0</v>
      </c>
      <c r="BT95" s="74" t="s">
        <v>81</v>
      </c>
      <c r="BV95" s="74" t="s">
        <v>75</v>
      </c>
      <c r="BW95" s="74" t="s">
        <v>82</v>
      </c>
      <c r="BX95" s="74" t="s">
        <v>4</v>
      </c>
      <c r="CL95" s="74" t="s">
        <v>1</v>
      </c>
      <c r="CM95" s="74" t="s">
        <v>83</v>
      </c>
    </row>
    <row r="96" spans="1:91" s="2" customFormat="1" ht="30" customHeight="1" x14ac:dyDescent="0.4">
      <c r="A96" s="21"/>
      <c r="B96" s="22"/>
      <c r="C96" s="21"/>
      <c r="D96" s="21"/>
      <c r="E96" s="21"/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  <c r="AA96" s="21"/>
      <c r="AB96" s="21"/>
      <c r="AC96" s="21"/>
      <c r="AD96" s="21"/>
      <c r="AE96" s="21"/>
      <c r="AF96" s="21"/>
      <c r="AG96" s="21"/>
      <c r="AH96" s="21"/>
      <c r="AI96" s="21"/>
      <c r="AJ96" s="21"/>
      <c r="AK96" s="21"/>
      <c r="AL96" s="21"/>
      <c r="AM96" s="21"/>
      <c r="AN96" s="21"/>
      <c r="AO96" s="21"/>
      <c r="AP96" s="21"/>
      <c r="AQ96" s="21"/>
      <c r="AR96" s="22"/>
      <c r="AS96" s="21"/>
      <c r="AT96" s="21"/>
      <c r="AU96" s="21"/>
      <c r="AV96" s="21"/>
      <c r="AW96" s="21"/>
      <c r="AX96" s="21"/>
      <c r="AY96" s="21"/>
      <c r="AZ96" s="21"/>
      <c r="BA96" s="21"/>
      <c r="BB96" s="21"/>
      <c r="BC96" s="21"/>
      <c r="BD96" s="21"/>
      <c r="BE96" s="21"/>
    </row>
    <row r="97" spans="1:57" s="2" customFormat="1" ht="6.95" customHeight="1" x14ac:dyDescent="0.4">
      <c r="A97" s="21"/>
      <c r="B97" s="35"/>
      <c r="C97" s="36"/>
      <c r="D97" s="36"/>
      <c r="E97" s="36"/>
      <c r="F97" s="36"/>
      <c r="G97" s="36"/>
      <c r="H97" s="36"/>
      <c r="I97" s="36"/>
      <c r="J97" s="36"/>
      <c r="K97" s="36"/>
      <c r="L97" s="36"/>
      <c r="M97" s="36"/>
      <c r="N97" s="36"/>
      <c r="O97" s="36"/>
      <c r="P97" s="36"/>
      <c r="Q97" s="36"/>
      <c r="R97" s="36"/>
      <c r="S97" s="36"/>
      <c r="T97" s="36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F97" s="36"/>
      <c r="AG97" s="36"/>
      <c r="AH97" s="36"/>
      <c r="AI97" s="36"/>
      <c r="AJ97" s="36"/>
      <c r="AK97" s="36"/>
      <c r="AL97" s="36"/>
      <c r="AM97" s="36"/>
      <c r="AN97" s="36"/>
      <c r="AO97" s="36"/>
      <c r="AP97" s="36"/>
      <c r="AQ97" s="36"/>
      <c r="AR97" s="22"/>
      <c r="AS97" s="21"/>
      <c r="AT97" s="21"/>
      <c r="AU97" s="21"/>
      <c r="AV97" s="21"/>
      <c r="AW97" s="21"/>
      <c r="AX97" s="21"/>
      <c r="AY97" s="21"/>
      <c r="AZ97" s="21"/>
      <c r="BA97" s="21"/>
      <c r="BB97" s="21"/>
      <c r="BC97" s="21"/>
      <c r="BD97" s="21"/>
      <c r="BE97" s="21"/>
    </row>
  </sheetData>
  <sheetProtection algorithmName="SHA-512" hashValue="9xw3EVo7rf4I/cMIdRw63oO8gQJ0HPx7gOMwwfHrXR9S/3Cykds5rtcytKYTWHVrzuFSrUib27Y/irHWi0/zAg==" saltValue="KUkhcEhe+pIPMfepePVjkg==" spinCount="100000" sheet="1" objects="1" scenarios="1"/>
  <mergeCells count="42">
    <mergeCell ref="AK30:AO30"/>
    <mergeCell ref="L30:P30"/>
    <mergeCell ref="W31:AE31"/>
    <mergeCell ref="L31:P31"/>
    <mergeCell ref="W32:AE32"/>
    <mergeCell ref="AK32:AO32"/>
    <mergeCell ref="L32:P32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N95:AP95"/>
    <mergeCell ref="AG95:AM95"/>
    <mergeCell ref="D95:H95"/>
    <mergeCell ref="J95:AF95"/>
    <mergeCell ref="AG94:AM94"/>
    <mergeCell ref="AN94:AP94"/>
    <mergeCell ref="AR2:BE2"/>
    <mergeCell ref="C92:G92"/>
    <mergeCell ref="I92:AF92"/>
    <mergeCell ref="AG92:AM92"/>
    <mergeCell ref="AN92:AP92"/>
    <mergeCell ref="L85:AO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AK31:AO31"/>
  </mergeCells>
  <hyperlinks>
    <hyperlink ref="A95" location="'SO01 - Rekonstrukce'!C2" display="/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726"/>
  <sheetViews>
    <sheetView showGridLines="0" tabSelected="1" topLeftCell="E30" zoomScale="110" zoomScaleNormal="110" workbookViewId="0">
      <selection activeCell="I147" sqref="I147"/>
    </sheetView>
  </sheetViews>
  <sheetFormatPr defaultColWidth="9.33203125" defaultRowHeight="10" x14ac:dyDescent="0.4"/>
  <cols>
    <col min="1" max="1" width="8.33203125" style="141" customWidth="1"/>
    <col min="2" max="2" width="1.1640625" style="141" customWidth="1"/>
    <col min="3" max="3" width="4.1640625" style="141" customWidth="1"/>
    <col min="4" max="4" width="4.33203125" style="141" customWidth="1"/>
    <col min="5" max="5" width="17.1640625" style="141" customWidth="1"/>
    <col min="6" max="6" width="50.83203125" style="141" customWidth="1"/>
    <col min="7" max="7" width="7.5" style="141" customWidth="1"/>
    <col min="8" max="8" width="14" style="141" customWidth="1"/>
    <col min="9" max="9" width="15.83203125" style="141" customWidth="1"/>
    <col min="10" max="10" width="22.33203125" style="141" customWidth="1"/>
    <col min="11" max="11" width="22.33203125" style="141" hidden="1" customWidth="1"/>
    <col min="12" max="12" width="9.33203125" style="141" customWidth="1"/>
    <col min="13" max="13" width="10.83203125" style="141" hidden="1" customWidth="1"/>
    <col min="14" max="14" width="9.33203125" style="141" hidden="1"/>
    <col min="15" max="20" width="14.1640625" style="141" hidden="1" customWidth="1"/>
    <col min="21" max="21" width="16.33203125" style="141" hidden="1" customWidth="1"/>
    <col min="22" max="22" width="12.33203125" style="141" customWidth="1"/>
    <col min="23" max="23" width="16.33203125" style="141" customWidth="1"/>
    <col min="24" max="24" width="12.33203125" style="141" customWidth="1"/>
    <col min="25" max="25" width="15" style="141" customWidth="1"/>
    <col min="26" max="26" width="11" style="141" customWidth="1"/>
    <col min="27" max="27" width="15" style="141" customWidth="1"/>
    <col min="28" max="28" width="16.33203125" style="141" customWidth="1"/>
    <col min="29" max="29" width="11" style="141" customWidth="1"/>
    <col min="30" max="30" width="15" style="141" customWidth="1"/>
    <col min="31" max="31" width="16.33203125" style="141" customWidth="1"/>
    <col min="32" max="43" width="9.33203125" style="141"/>
    <col min="44" max="65" width="9.33203125" style="141" hidden="1"/>
    <col min="66" max="16384" width="9.33203125" style="141"/>
  </cols>
  <sheetData>
    <row r="2" spans="1:46" ht="36.950000000000003" customHeight="1" x14ac:dyDescent="0.4">
      <c r="L2" s="328" t="s">
        <v>5</v>
      </c>
      <c r="M2" s="329"/>
      <c r="N2" s="329"/>
      <c r="O2" s="329"/>
      <c r="P2" s="329"/>
      <c r="Q2" s="329"/>
      <c r="R2" s="329"/>
      <c r="S2" s="329"/>
      <c r="T2" s="329"/>
      <c r="U2" s="329"/>
      <c r="V2" s="329"/>
      <c r="AT2" s="142" t="s">
        <v>82</v>
      </c>
    </row>
    <row r="3" spans="1:46" ht="6.95" customHeight="1" x14ac:dyDescent="0.4">
      <c r="B3" s="143"/>
      <c r="C3" s="144"/>
      <c r="D3" s="144"/>
      <c r="E3" s="144"/>
      <c r="F3" s="144"/>
      <c r="G3" s="144"/>
      <c r="H3" s="144"/>
      <c r="I3" s="144"/>
      <c r="J3" s="144"/>
      <c r="K3" s="144"/>
      <c r="L3" s="145"/>
      <c r="AT3" s="142" t="s">
        <v>83</v>
      </c>
    </row>
    <row r="4" spans="1:46" ht="24.95" customHeight="1" x14ac:dyDescent="0.4">
      <c r="B4" s="145"/>
      <c r="D4" s="146" t="s">
        <v>84</v>
      </c>
      <c r="L4" s="145"/>
      <c r="M4" s="147" t="s">
        <v>10</v>
      </c>
      <c r="AT4" s="142" t="s">
        <v>3</v>
      </c>
    </row>
    <row r="5" spans="1:46" ht="6.95" customHeight="1" x14ac:dyDescent="0.4">
      <c r="B5" s="145"/>
      <c r="L5" s="145"/>
    </row>
    <row r="6" spans="1:46" ht="12" customHeight="1" x14ac:dyDescent="0.4">
      <c r="B6" s="145"/>
      <c r="D6" s="148" t="s">
        <v>16</v>
      </c>
      <c r="L6" s="145"/>
    </row>
    <row r="7" spans="1:46" ht="16.5" customHeight="1" x14ac:dyDescent="0.4">
      <c r="B7" s="145"/>
      <c r="E7" s="326" t="str">
        <f>'Rekapitulace stavby'!K6</f>
        <v>Severní tribuna - sportovní zázemí stavební úpravy</v>
      </c>
      <c r="F7" s="327"/>
      <c r="G7" s="327"/>
      <c r="H7" s="327"/>
      <c r="L7" s="145"/>
    </row>
    <row r="8" spans="1:46" s="152" customFormat="1" ht="12" customHeight="1" x14ac:dyDescent="0.4">
      <c r="A8" s="149"/>
      <c r="B8" s="150"/>
      <c r="C8" s="149"/>
      <c r="D8" s="148" t="s">
        <v>85</v>
      </c>
      <c r="E8" s="149"/>
      <c r="F8" s="149"/>
      <c r="G8" s="149"/>
      <c r="H8" s="149"/>
      <c r="I8" s="149"/>
      <c r="J8" s="149"/>
      <c r="K8" s="149"/>
      <c r="L8" s="151"/>
      <c r="S8" s="149"/>
      <c r="T8" s="149"/>
      <c r="U8" s="149"/>
      <c r="V8" s="149"/>
      <c r="W8" s="149"/>
      <c r="X8" s="149"/>
      <c r="Y8" s="149"/>
      <c r="Z8" s="149"/>
      <c r="AA8" s="149"/>
      <c r="AB8" s="149"/>
      <c r="AC8" s="149"/>
      <c r="AD8" s="149"/>
      <c r="AE8" s="149"/>
    </row>
    <row r="9" spans="1:46" s="152" customFormat="1" ht="16.5" customHeight="1" x14ac:dyDescent="0.4">
      <c r="A9" s="149"/>
      <c r="B9" s="150"/>
      <c r="C9" s="149"/>
      <c r="D9" s="149"/>
      <c r="E9" s="324" t="s">
        <v>86</v>
      </c>
      <c r="F9" s="325"/>
      <c r="G9" s="325"/>
      <c r="H9" s="325"/>
      <c r="I9" s="149"/>
      <c r="J9" s="149"/>
      <c r="K9" s="149"/>
      <c r="L9" s="151"/>
      <c r="S9" s="149"/>
      <c r="T9" s="149"/>
      <c r="U9" s="149"/>
      <c r="V9" s="149"/>
      <c r="W9" s="149"/>
      <c r="X9" s="149"/>
      <c r="Y9" s="149"/>
      <c r="Z9" s="149"/>
      <c r="AA9" s="149"/>
      <c r="AB9" s="149"/>
      <c r="AC9" s="149"/>
      <c r="AD9" s="149"/>
      <c r="AE9" s="149"/>
    </row>
    <row r="10" spans="1:46" s="152" customFormat="1" x14ac:dyDescent="0.4">
      <c r="A10" s="149"/>
      <c r="B10" s="150"/>
      <c r="C10" s="149"/>
      <c r="D10" s="149"/>
      <c r="E10" s="149"/>
      <c r="F10" s="149"/>
      <c r="G10" s="149"/>
      <c r="H10" s="149"/>
      <c r="I10" s="149"/>
      <c r="J10" s="149"/>
      <c r="K10" s="149"/>
      <c r="L10" s="151"/>
      <c r="S10" s="149"/>
      <c r="T10" s="149"/>
      <c r="U10" s="149"/>
      <c r="V10" s="149"/>
      <c r="W10" s="149"/>
      <c r="X10" s="149"/>
      <c r="Y10" s="149"/>
      <c r="Z10" s="149"/>
      <c r="AA10" s="149"/>
      <c r="AB10" s="149"/>
      <c r="AC10" s="149"/>
      <c r="AD10" s="149"/>
      <c r="AE10" s="149"/>
    </row>
    <row r="11" spans="1:46" s="152" customFormat="1" ht="12" customHeight="1" x14ac:dyDescent="0.4">
      <c r="A11" s="149"/>
      <c r="B11" s="150"/>
      <c r="C11" s="149"/>
      <c r="D11" s="148" t="s">
        <v>18</v>
      </c>
      <c r="E11" s="149"/>
      <c r="F11" s="153" t="s">
        <v>1</v>
      </c>
      <c r="G11" s="149"/>
      <c r="H11" s="149"/>
      <c r="I11" s="148" t="s">
        <v>19</v>
      </c>
      <c r="J11" s="153" t="s">
        <v>1</v>
      </c>
      <c r="K11" s="149"/>
      <c r="L11" s="151"/>
      <c r="S11" s="149"/>
      <c r="T11" s="149"/>
      <c r="U11" s="149"/>
      <c r="V11" s="149"/>
      <c r="W11" s="149"/>
      <c r="X11" s="149"/>
      <c r="Y11" s="149"/>
      <c r="Z11" s="149"/>
      <c r="AA11" s="149"/>
      <c r="AB11" s="149"/>
      <c r="AC11" s="149"/>
      <c r="AD11" s="149"/>
      <c r="AE11" s="149"/>
    </row>
    <row r="12" spans="1:46" s="152" customFormat="1" ht="12" customHeight="1" x14ac:dyDescent="0.4">
      <c r="A12" s="149"/>
      <c r="B12" s="150"/>
      <c r="C12" s="149"/>
      <c r="D12" s="148" t="s">
        <v>20</v>
      </c>
      <c r="E12" s="149"/>
      <c r="F12" s="153" t="s">
        <v>21</v>
      </c>
      <c r="G12" s="149"/>
      <c r="H12" s="149"/>
      <c r="I12" s="148" t="s">
        <v>22</v>
      </c>
      <c r="J12" s="154" t="str">
        <f>'Rekapitulace stavby'!AN8</f>
        <v>4. 11. 2021</v>
      </c>
      <c r="K12" s="149"/>
      <c r="L12" s="151"/>
      <c r="S12" s="149"/>
      <c r="T12" s="149"/>
      <c r="U12" s="149"/>
      <c r="V12" s="149"/>
      <c r="W12" s="149"/>
      <c r="X12" s="149"/>
      <c r="Y12" s="149"/>
      <c r="Z12" s="149"/>
      <c r="AA12" s="149"/>
      <c r="AB12" s="149"/>
      <c r="AC12" s="149"/>
      <c r="AD12" s="149"/>
      <c r="AE12" s="149"/>
    </row>
    <row r="13" spans="1:46" s="152" customFormat="1" ht="10.9" customHeight="1" x14ac:dyDescent="0.4">
      <c r="A13" s="149"/>
      <c r="B13" s="150"/>
      <c r="C13" s="149"/>
      <c r="D13" s="149"/>
      <c r="E13" s="149"/>
      <c r="F13" s="149"/>
      <c r="G13" s="149"/>
      <c r="H13" s="149"/>
      <c r="I13" s="149"/>
      <c r="J13" s="149"/>
      <c r="K13" s="149"/>
      <c r="L13" s="151"/>
      <c r="S13" s="149"/>
      <c r="T13" s="149"/>
      <c r="U13" s="149"/>
      <c r="V13" s="149"/>
      <c r="W13" s="149"/>
      <c r="X13" s="149"/>
      <c r="Y13" s="149"/>
      <c r="Z13" s="149"/>
      <c r="AA13" s="149"/>
      <c r="AB13" s="149"/>
      <c r="AC13" s="149"/>
      <c r="AD13" s="149"/>
      <c r="AE13" s="149"/>
    </row>
    <row r="14" spans="1:46" s="152" customFormat="1" ht="12" customHeight="1" x14ac:dyDescent="0.4">
      <c r="A14" s="149"/>
      <c r="B14" s="150"/>
      <c r="C14" s="149"/>
      <c r="D14" s="148" t="s">
        <v>24</v>
      </c>
      <c r="E14" s="149"/>
      <c r="F14" s="149"/>
      <c r="G14" s="149"/>
      <c r="H14" s="149"/>
      <c r="I14" s="148" t="s">
        <v>25</v>
      </c>
      <c r="J14" s="153" t="str">
        <f>IF('Rekapitulace stavby'!AN10="","",'Rekapitulace stavby'!AN10)</f>
        <v/>
      </c>
      <c r="K14" s="149"/>
      <c r="L14" s="151"/>
      <c r="S14" s="149"/>
      <c r="T14" s="149"/>
      <c r="U14" s="149"/>
      <c r="V14" s="149"/>
      <c r="W14" s="149"/>
      <c r="X14" s="149"/>
      <c r="Y14" s="149"/>
      <c r="Z14" s="149"/>
      <c r="AA14" s="149"/>
      <c r="AB14" s="149"/>
      <c r="AC14" s="149"/>
      <c r="AD14" s="149"/>
      <c r="AE14" s="149"/>
    </row>
    <row r="15" spans="1:46" s="152" customFormat="1" ht="18" customHeight="1" x14ac:dyDescent="0.4">
      <c r="A15" s="149"/>
      <c r="B15" s="150"/>
      <c r="C15" s="149"/>
      <c r="D15" s="149"/>
      <c r="E15" s="153" t="str">
        <f>IF('Rekapitulace stavby'!E11="","",'Rekapitulace stavby'!E11)</f>
        <v xml:space="preserve"> </v>
      </c>
      <c r="F15" s="149"/>
      <c r="G15" s="149"/>
      <c r="H15" s="149"/>
      <c r="I15" s="148" t="s">
        <v>27</v>
      </c>
      <c r="J15" s="153" t="str">
        <f>IF('Rekapitulace stavby'!AN11="","",'Rekapitulace stavby'!AN11)</f>
        <v/>
      </c>
      <c r="K15" s="149"/>
      <c r="L15" s="151"/>
      <c r="S15" s="149"/>
      <c r="T15" s="149"/>
      <c r="U15" s="149"/>
      <c r="V15" s="149"/>
      <c r="W15" s="149"/>
      <c r="X15" s="149"/>
      <c r="Y15" s="149"/>
      <c r="Z15" s="149"/>
      <c r="AA15" s="149"/>
      <c r="AB15" s="149"/>
      <c r="AC15" s="149"/>
      <c r="AD15" s="149"/>
      <c r="AE15" s="149"/>
    </row>
    <row r="16" spans="1:46" s="152" customFormat="1" ht="6.95" customHeight="1" x14ac:dyDescent="0.4">
      <c r="A16" s="149"/>
      <c r="B16" s="150"/>
      <c r="C16" s="149"/>
      <c r="D16" s="149"/>
      <c r="E16" s="149"/>
      <c r="F16" s="149"/>
      <c r="G16" s="149"/>
      <c r="H16" s="149"/>
      <c r="I16" s="149"/>
      <c r="J16" s="149"/>
      <c r="K16" s="149"/>
      <c r="L16" s="151"/>
      <c r="S16" s="149"/>
      <c r="T16" s="149"/>
      <c r="U16" s="149"/>
      <c r="V16" s="149"/>
      <c r="W16" s="149"/>
      <c r="X16" s="149"/>
      <c r="Y16" s="149"/>
      <c r="Z16" s="149"/>
      <c r="AA16" s="149"/>
      <c r="AB16" s="149"/>
      <c r="AC16" s="149"/>
      <c r="AD16" s="149"/>
      <c r="AE16" s="149"/>
    </row>
    <row r="17" spans="1:31" s="152" customFormat="1" ht="12" customHeight="1" x14ac:dyDescent="0.4">
      <c r="A17" s="149"/>
      <c r="B17" s="150"/>
      <c r="C17" s="149"/>
      <c r="D17" s="148" t="s">
        <v>28</v>
      </c>
      <c r="E17" s="149"/>
      <c r="F17" s="149"/>
      <c r="G17" s="149"/>
      <c r="H17" s="149"/>
      <c r="I17" s="148" t="s">
        <v>25</v>
      </c>
      <c r="J17" s="155" t="str">
        <f>'Rekapitulace stavby'!AN13</f>
        <v>07395680</v>
      </c>
      <c r="K17" s="149"/>
      <c r="L17" s="151"/>
      <c r="S17" s="149"/>
      <c r="T17" s="149"/>
      <c r="U17" s="149"/>
      <c r="V17" s="149"/>
      <c r="W17" s="149"/>
      <c r="X17" s="149"/>
      <c r="Y17" s="149"/>
      <c r="Z17" s="149"/>
      <c r="AA17" s="149"/>
      <c r="AB17" s="149"/>
      <c r="AC17" s="149"/>
      <c r="AD17" s="149"/>
      <c r="AE17" s="149"/>
    </row>
    <row r="18" spans="1:31" s="152" customFormat="1" ht="18" customHeight="1" x14ac:dyDescent="0.4">
      <c r="A18" s="149"/>
      <c r="B18" s="150"/>
      <c r="C18" s="149"/>
      <c r="D18" s="149"/>
      <c r="E18" s="330" t="str">
        <f>'Rekapitulace stavby'!E14</f>
        <v>IWU s.r.o.</v>
      </c>
      <c r="F18" s="331"/>
      <c r="G18" s="331"/>
      <c r="H18" s="331"/>
      <c r="I18" s="148" t="s">
        <v>27</v>
      </c>
      <c r="J18" s="155" t="str">
        <f>'Rekapitulace stavby'!AN14</f>
        <v>CZ07395680</v>
      </c>
      <c r="K18" s="149"/>
      <c r="L18" s="151"/>
      <c r="S18" s="149"/>
      <c r="T18" s="149"/>
      <c r="U18" s="149"/>
      <c r="V18" s="149"/>
      <c r="W18" s="149"/>
      <c r="X18" s="149"/>
      <c r="Y18" s="149"/>
      <c r="Z18" s="149"/>
      <c r="AA18" s="149"/>
      <c r="AB18" s="149"/>
      <c r="AC18" s="149"/>
      <c r="AD18" s="149"/>
      <c r="AE18" s="149"/>
    </row>
    <row r="19" spans="1:31" s="152" customFormat="1" ht="6.95" customHeight="1" x14ac:dyDescent="0.4">
      <c r="A19" s="149"/>
      <c r="B19" s="150"/>
      <c r="C19" s="149"/>
      <c r="D19" s="149"/>
      <c r="E19" s="149"/>
      <c r="F19" s="149"/>
      <c r="G19" s="149"/>
      <c r="H19" s="149"/>
      <c r="I19" s="149"/>
      <c r="J19" s="149"/>
      <c r="K19" s="149"/>
      <c r="L19" s="151"/>
      <c r="S19" s="149"/>
      <c r="T19" s="149"/>
      <c r="U19" s="149"/>
      <c r="V19" s="149"/>
      <c r="W19" s="149"/>
      <c r="X19" s="149"/>
      <c r="Y19" s="149"/>
      <c r="Z19" s="149"/>
      <c r="AA19" s="149"/>
      <c r="AB19" s="149"/>
      <c r="AC19" s="149"/>
      <c r="AD19" s="149"/>
      <c r="AE19" s="149"/>
    </row>
    <row r="20" spans="1:31" s="152" customFormat="1" ht="12" customHeight="1" x14ac:dyDescent="0.4">
      <c r="A20" s="149"/>
      <c r="B20" s="150"/>
      <c r="C20" s="149"/>
      <c r="D20" s="148" t="s">
        <v>29</v>
      </c>
      <c r="E20" s="149"/>
      <c r="F20" s="149"/>
      <c r="G20" s="149"/>
      <c r="H20" s="149"/>
      <c r="I20" s="148" t="s">
        <v>25</v>
      </c>
      <c r="J20" s="153" t="str">
        <f>IF('Rekapitulace stavby'!AN16="","",'Rekapitulace stavby'!AN16)</f>
        <v/>
      </c>
      <c r="K20" s="149"/>
      <c r="L20" s="151"/>
      <c r="S20" s="149"/>
      <c r="T20" s="149"/>
      <c r="U20" s="149"/>
      <c r="V20" s="149"/>
      <c r="W20" s="149"/>
      <c r="X20" s="149"/>
      <c r="Y20" s="149"/>
      <c r="Z20" s="149"/>
      <c r="AA20" s="149"/>
      <c r="AB20" s="149"/>
      <c r="AC20" s="149"/>
      <c r="AD20" s="149"/>
      <c r="AE20" s="149"/>
    </row>
    <row r="21" spans="1:31" s="152" customFormat="1" ht="18" customHeight="1" x14ac:dyDescent="0.4">
      <c r="A21" s="149"/>
      <c r="B21" s="150"/>
      <c r="C21" s="149"/>
      <c r="D21" s="149"/>
      <c r="E21" s="153" t="str">
        <f>IF('Rekapitulace stavby'!E17="","",'Rekapitulace stavby'!E17)</f>
        <v xml:space="preserve"> </v>
      </c>
      <c r="F21" s="149"/>
      <c r="G21" s="149"/>
      <c r="H21" s="149"/>
      <c r="I21" s="148" t="s">
        <v>27</v>
      </c>
      <c r="J21" s="153" t="str">
        <f>IF('Rekapitulace stavby'!AN17="","",'Rekapitulace stavby'!AN17)</f>
        <v/>
      </c>
      <c r="K21" s="149"/>
      <c r="L21" s="151"/>
      <c r="S21" s="149"/>
      <c r="T21" s="149"/>
      <c r="U21" s="149"/>
      <c r="V21" s="149"/>
      <c r="W21" s="149"/>
      <c r="X21" s="149"/>
      <c r="Y21" s="149"/>
      <c r="Z21" s="149"/>
      <c r="AA21" s="149"/>
      <c r="AB21" s="149"/>
      <c r="AC21" s="149"/>
      <c r="AD21" s="149"/>
      <c r="AE21" s="149"/>
    </row>
    <row r="22" spans="1:31" s="152" customFormat="1" ht="6.95" customHeight="1" x14ac:dyDescent="0.4">
      <c r="A22" s="149"/>
      <c r="B22" s="150"/>
      <c r="C22" s="149"/>
      <c r="D22" s="149"/>
      <c r="E22" s="149"/>
      <c r="F22" s="149"/>
      <c r="G22" s="149"/>
      <c r="H22" s="149"/>
      <c r="I22" s="149"/>
      <c r="J22" s="149"/>
      <c r="K22" s="149"/>
      <c r="L22" s="151"/>
      <c r="S22" s="149"/>
      <c r="T22" s="149"/>
      <c r="U22" s="149"/>
      <c r="V22" s="149"/>
      <c r="W22" s="149"/>
      <c r="X22" s="149"/>
      <c r="Y22" s="149"/>
      <c r="Z22" s="149"/>
      <c r="AA22" s="149"/>
      <c r="AB22" s="149"/>
      <c r="AC22" s="149"/>
      <c r="AD22" s="149"/>
      <c r="AE22" s="149"/>
    </row>
    <row r="23" spans="1:31" s="152" customFormat="1" ht="12" customHeight="1" x14ac:dyDescent="0.4">
      <c r="A23" s="149"/>
      <c r="B23" s="150"/>
      <c r="C23" s="149"/>
      <c r="D23" s="148" t="s">
        <v>31</v>
      </c>
      <c r="E23" s="149"/>
      <c r="F23" s="149"/>
      <c r="G23" s="149"/>
      <c r="H23" s="149"/>
      <c r="I23" s="148" t="s">
        <v>25</v>
      </c>
      <c r="J23" s="153" t="str">
        <f>IF('Rekapitulace stavby'!AN19="","",'Rekapitulace stavby'!AN19)</f>
        <v/>
      </c>
      <c r="K23" s="149"/>
      <c r="L23" s="151"/>
      <c r="S23" s="149"/>
      <c r="T23" s="149"/>
      <c r="U23" s="149"/>
      <c r="V23" s="149"/>
      <c r="W23" s="149"/>
      <c r="X23" s="149"/>
      <c r="Y23" s="149"/>
      <c r="Z23" s="149"/>
      <c r="AA23" s="149"/>
      <c r="AB23" s="149"/>
      <c r="AC23" s="149"/>
      <c r="AD23" s="149"/>
      <c r="AE23" s="149"/>
    </row>
    <row r="24" spans="1:31" s="152" customFormat="1" ht="18" customHeight="1" x14ac:dyDescent="0.4">
      <c r="A24" s="149"/>
      <c r="B24" s="150"/>
      <c r="C24" s="149"/>
      <c r="D24" s="149"/>
      <c r="E24" s="153" t="str">
        <f>IF('Rekapitulace stavby'!E20="","",'Rekapitulace stavby'!E20)</f>
        <v xml:space="preserve"> </v>
      </c>
      <c r="F24" s="149"/>
      <c r="G24" s="149"/>
      <c r="H24" s="149"/>
      <c r="I24" s="148" t="s">
        <v>27</v>
      </c>
      <c r="J24" s="153" t="str">
        <f>IF('Rekapitulace stavby'!AN20="","",'Rekapitulace stavby'!AN20)</f>
        <v/>
      </c>
      <c r="K24" s="149"/>
      <c r="L24" s="151"/>
      <c r="S24" s="149"/>
      <c r="T24" s="149"/>
      <c r="U24" s="149"/>
      <c r="V24" s="149"/>
      <c r="W24" s="149"/>
      <c r="X24" s="149"/>
      <c r="Y24" s="149"/>
      <c r="Z24" s="149"/>
      <c r="AA24" s="149"/>
      <c r="AB24" s="149"/>
      <c r="AC24" s="149"/>
      <c r="AD24" s="149"/>
      <c r="AE24" s="149"/>
    </row>
    <row r="25" spans="1:31" s="152" customFormat="1" ht="6.95" customHeight="1" x14ac:dyDescent="0.4">
      <c r="A25" s="149"/>
      <c r="B25" s="150"/>
      <c r="C25" s="149"/>
      <c r="D25" s="149"/>
      <c r="E25" s="149"/>
      <c r="F25" s="149"/>
      <c r="G25" s="149"/>
      <c r="H25" s="149"/>
      <c r="I25" s="149"/>
      <c r="J25" s="149"/>
      <c r="K25" s="149"/>
      <c r="L25" s="151"/>
      <c r="S25" s="149"/>
      <c r="T25" s="149"/>
      <c r="U25" s="149"/>
      <c r="V25" s="149"/>
      <c r="W25" s="149"/>
      <c r="X25" s="149"/>
      <c r="Y25" s="149"/>
      <c r="Z25" s="149"/>
      <c r="AA25" s="149"/>
      <c r="AB25" s="149"/>
      <c r="AC25" s="149"/>
      <c r="AD25" s="149"/>
      <c r="AE25" s="149"/>
    </row>
    <row r="26" spans="1:31" s="152" customFormat="1" ht="12" customHeight="1" x14ac:dyDescent="0.4">
      <c r="A26" s="149"/>
      <c r="B26" s="150"/>
      <c r="C26" s="149"/>
      <c r="D26" s="148" t="s">
        <v>32</v>
      </c>
      <c r="E26" s="149"/>
      <c r="F26" s="149"/>
      <c r="G26" s="149"/>
      <c r="H26" s="149"/>
      <c r="I26" s="149"/>
      <c r="J26" s="149"/>
      <c r="K26" s="149"/>
      <c r="L26" s="151"/>
      <c r="S26" s="149"/>
      <c r="T26" s="149"/>
      <c r="U26" s="149"/>
      <c r="V26" s="149"/>
      <c r="W26" s="149"/>
      <c r="X26" s="149"/>
      <c r="Y26" s="149"/>
      <c r="Z26" s="149"/>
      <c r="AA26" s="149"/>
      <c r="AB26" s="149"/>
      <c r="AC26" s="149"/>
      <c r="AD26" s="149"/>
      <c r="AE26" s="149"/>
    </row>
    <row r="27" spans="1:31" s="159" customFormat="1" ht="16.5" customHeight="1" x14ac:dyDescent="0.4">
      <c r="A27" s="156"/>
      <c r="B27" s="157"/>
      <c r="C27" s="156"/>
      <c r="D27" s="156"/>
      <c r="E27" s="332" t="s">
        <v>1</v>
      </c>
      <c r="F27" s="332"/>
      <c r="G27" s="332"/>
      <c r="H27" s="332"/>
      <c r="I27" s="156"/>
      <c r="J27" s="156"/>
      <c r="K27" s="156"/>
      <c r="L27" s="158"/>
      <c r="S27" s="156"/>
      <c r="T27" s="156"/>
      <c r="U27" s="156"/>
      <c r="V27" s="156"/>
      <c r="W27" s="156"/>
      <c r="X27" s="156"/>
      <c r="Y27" s="156"/>
      <c r="Z27" s="156"/>
      <c r="AA27" s="156"/>
      <c r="AB27" s="156"/>
      <c r="AC27" s="156"/>
      <c r="AD27" s="156"/>
      <c r="AE27" s="156"/>
    </row>
    <row r="28" spans="1:31" s="152" customFormat="1" ht="6.95" customHeight="1" x14ac:dyDescent="0.4">
      <c r="A28" s="149"/>
      <c r="B28" s="150"/>
      <c r="C28" s="149"/>
      <c r="D28" s="149"/>
      <c r="E28" s="149"/>
      <c r="F28" s="149"/>
      <c r="G28" s="149"/>
      <c r="H28" s="149"/>
      <c r="I28" s="149"/>
      <c r="J28" s="149"/>
      <c r="K28" s="149"/>
      <c r="L28" s="151"/>
      <c r="S28" s="149"/>
      <c r="T28" s="149"/>
      <c r="U28" s="149"/>
      <c r="V28" s="149"/>
      <c r="W28" s="149"/>
      <c r="X28" s="149"/>
      <c r="Y28" s="149"/>
      <c r="Z28" s="149"/>
      <c r="AA28" s="149"/>
      <c r="AB28" s="149"/>
      <c r="AC28" s="149"/>
      <c r="AD28" s="149"/>
      <c r="AE28" s="149"/>
    </row>
    <row r="29" spans="1:31" s="152" customFormat="1" ht="6.95" customHeight="1" x14ac:dyDescent="0.4">
      <c r="A29" s="149"/>
      <c r="B29" s="150"/>
      <c r="C29" s="149"/>
      <c r="D29" s="160"/>
      <c r="E29" s="160"/>
      <c r="F29" s="160"/>
      <c r="G29" s="160"/>
      <c r="H29" s="160"/>
      <c r="I29" s="160"/>
      <c r="J29" s="160"/>
      <c r="K29" s="160"/>
      <c r="L29" s="151"/>
      <c r="S29" s="149"/>
      <c r="T29" s="149"/>
      <c r="U29" s="149"/>
      <c r="V29" s="149"/>
      <c r="W29" s="149"/>
      <c r="X29" s="149"/>
      <c r="Y29" s="149"/>
      <c r="Z29" s="149"/>
      <c r="AA29" s="149"/>
      <c r="AB29" s="149"/>
      <c r="AC29" s="149"/>
      <c r="AD29" s="149"/>
      <c r="AE29" s="149"/>
    </row>
    <row r="30" spans="1:31" s="152" customFormat="1" ht="25.4" customHeight="1" x14ac:dyDescent="0.4">
      <c r="A30" s="149"/>
      <c r="B30" s="150"/>
      <c r="C30" s="149"/>
      <c r="D30" s="161" t="s">
        <v>33</v>
      </c>
      <c r="E30" s="149"/>
      <c r="F30" s="149"/>
      <c r="G30" s="149"/>
      <c r="H30" s="149"/>
      <c r="I30" s="149"/>
      <c r="J30" s="162">
        <f>ROUND(J143, 2)</f>
        <v>5840895.3200000003</v>
      </c>
      <c r="K30" s="149"/>
      <c r="L30" s="151"/>
      <c r="S30" s="149"/>
      <c r="T30" s="149"/>
      <c r="U30" s="149"/>
      <c r="V30" s="149"/>
      <c r="W30" s="149"/>
      <c r="X30" s="149"/>
      <c r="Y30" s="149"/>
      <c r="Z30" s="149"/>
      <c r="AA30" s="149"/>
      <c r="AB30" s="149"/>
      <c r="AC30" s="149"/>
      <c r="AD30" s="149"/>
      <c r="AE30" s="149"/>
    </row>
    <row r="31" spans="1:31" s="152" customFormat="1" ht="6.95" customHeight="1" x14ac:dyDescent="0.4">
      <c r="A31" s="149"/>
      <c r="B31" s="150"/>
      <c r="C31" s="149"/>
      <c r="D31" s="160"/>
      <c r="E31" s="160"/>
      <c r="F31" s="160"/>
      <c r="G31" s="160"/>
      <c r="H31" s="160"/>
      <c r="I31" s="160"/>
      <c r="J31" s="160"/>
      <c r="K31" s="160"/>
      <c r="L31" s="151"/>
      <c r="S31" s="149"/>
      <c r="T31" s="149"/>
      <c r="U31" s="149"/>
      <c r="V31" s="149"/>
      <c r="W31" s="149"/>
      <c r="X31" s="149"/>
      <c r="Y31" s="149"/>
      <c r="Z31" s="149"/>
      <c r="AA31" s="149"/>
      <c r="AB31" s="149"/>
      <c r="AC31" s="149"/>
      <c r="AD31" s="149"/>
      <c r="AE31" s="149"/>
    </row>
    <row r="32" spans="1:31" s="152" customFormat="1" ht="14.45" customHeight="1" x14ac:dyDescent="0.4">
      <c r="A32" s="149"/>
      <c r="B32" s="150"/>
      <c r="C32" s="149"/>
      <c r="D32" s="149"/>
      <c r="E32" s="149"/>
      <c r="F32" s="163" t="s">
        <v>35</v>
      </c>
      <c r="G32" s="149"/>
      <c r="H32" s="149"/>
      <c r="I32" s="163" t="s">
        <v>34</v>
      </c>
      <c r="J32" s="163" t="s">
        <v>36</v>
      </c>
      <c r="K32" s="149"/>
      <c r="L32" s="151"/>
      <c r="S32" s="149"/>
      <c r="T32" s="149"/>
      <c r="U32" s="149"/>
      <c r="V32" s="149"/>
      <c r="W32" s="149"/>
      <c r="X32" s="149"/>
      <c r="Y32" s="149"/>
      <c r="Z32" s="149"/>
      <c r="AA32" s="149"/>
      <c r="AB32" s="149"/>
      <c r="AC32" s="149"/>
      <c r="AD32" s="149"/>
      <c r="AE32" s="149"/>
    </row>
    <row r="33" spans="1:31" s="152" customFormat="1" ht="14.45" customHeight="1" x14ac:dyDescent="0.4">
      <c r="A33" s="149"/>
      <c r="B33" s="150"/>
      <c r="C33" s="149"/>
      <c r="D33" s="164" t="s">
        <v>37</v>
      </c>
      <c r="E33" s="148" t="s">
        <v>38</v>
      </c>
      <c r="F33" s="165">
        <f>ROUND((SUM(BE143:BE1725)),  2)</f>
        <v>5840895.3200000003</v>
      </c>
      <c r="G33" s="149"/>
      <c r="H33" s="149"/>
      <c r="I33" s="166">
        <v>0.21</v>
      </c>
      <c r="J33" s="165">
        <f>ROUND(((SUM(BE143:BE1725))*I33),  2)</f>
        <v>1226588.02</v>
      </c>
      <c r="K33" s="149"/>
      <c r="L33" s="151"/>
      <c r="S33" s="149"/>
      <c r="T33" s="149"/>
      <c r="U33" s="149"/>
      <c r="V33" s="149"/>
      <c r="W33" s="149"/>
      <c r="X33" s="149"/>
      <c r="Y33" s="149"/>
      <c r="Z33" s="149"/>
      <c r="AA33" s="149"/>
      <c r="AB33" s="149"/>
      <c r="AC33" s="149"/>
      <c r="AD33" s="149"/>
      <c r="AE33" s="149"/>
    </row>
    <row r="34" spans="1:31" s="152" customFormat="1" ht="14.45" customHeight="1" x14ac:dyDescent="0.4">
      <c r="A34" s="149"/>
      <c r="B34" s="150"/>
      <c r="C34" s="149"/>
      <c r="D34" s="149"/>
      <c r="E34" s="148" t="s">
        <v>39</v>
      </c>
      <c r="F34" s="165">
        <f>ROUND((SUM(BF143:BF1725)),  2)</f>
        <v>0</v>
      </c>
      <c r="G34" s="149"/>
      <c r="H34" s="149"/>
      <c r="I34" s="166">
        <v>0.15</v>
      </c>
      <c r="J34" s="165">
        <f>ROUND(((SUM(BF143:BF1725))*I34),  2)</f>
        <v>0</v>
      </c>
      <c r="K34" s="149"/>
      <c r="L34" s="151"/>
      <c r="S34" s="149"/>
      <c r="T34" s="149"/>
      <c r="U34" s="149"/>
      <c r="V34" s="149"/>
      <c r="W34" s="149"/>
      <c r="X34" s="149"/>
      <c r="Y34" s="149"/>
      <c r="Z34" s="149"/>
      <c r="AA34" s="149"/>
      <c r="AB34" s="149"/>
      <c r="AC34" s="149"/>
      <c r="AD34" s="149"/>
      <c r="AE34" s="149"/>
    </row>
    <row r="35" spans="1:31" s="152" customFormat="1" ht="14.45" hidden="1" customHeight="1" x14ac:dyDescent="0.4">
      <c r="A35" s="149"/>
      <c r="B35" s="150"/>
      <c r="C35" s="149"/>
      <c r="D35" s="149"/>
      <c r="E35" s="148" t="s">
        <v>40</v>
      </c>
      <c r="F35" s="165">
        <f>ROUND((SUM(BG143:BG1725)),  2)</f>
        <v>0</v>
      </c>
      <c r="G35" s="149"/>
      <c r="H35" s="149"/>
      <c r="I35" s="166">
        <v>0.21</v>
      </c>
      <c r="J35" s="165">
        <f>0</f>
        <v>0</v>
      </c>
      <c r="K35" s="149"/>
      <c r="L35" s="151"/>
      <c r="S35" s="149"/>
      <c r="T35" s="149"/>
      <c r="U35" s="149"/>
      <c r="V35" s="149"/>
      <c r="W35" s="149"/>
      <c r="X35" s="149"/>
      <c r="Y35" s="149"/>
      <c r="Z35" s="149"/>
      <c r="AA35" s="149"/>
      <c r="AB35" s="149"/>
      <c r="AC35" s="149"/>
      <c r="AD35" s="149"/>
      <c r="AE35" s="149"/>
    </row>
    <row r="36" spans="1:31" s="152" customFormat="1" ht="14.45" hidden="1" customHeight="1" x14ac:dyDescent="0.4">
      <c r="A36" s="149"/>
      <c r="B36" s="150"/>
      <c r="C36" s="149"/>
      <c r="D36" s="149"/>
      <c r="E36" s="148" t="s">
        <v>41</v>
      </c>
      <c r="F36" s="165">
        <f>ROUND((SUM(BH143:BH1725)),  2)</f>
        <v>0</v>
      </c>
      <c r="G36" s="149"/>
      <c r="H36" s="149"/>
      <c r="I36" s="166">
        <v>0.15</v>
      </c>
      <c r="J36" s="165">
        <f>0</f>
        <v>0</v>
      </c>
      <c r="K36" s="149"/>
      <c r="L36" s="151"/>
      <c r="S36" s="149"/>
      <c r="T36" s="149"/>
      <c r="U36" s="149"/>
      <c r="V36" s="149"/>
      <c r="W36" s="149"/>
      <c r="X36" s="149"/>
      <c r="Y36" s="149"/>
      <c r="Z36" s="149"/>
      <c r="AA36" s="149"/>
      <c r="AB36" s="149"/>
      <c r="AC36" s="149"/>
      <c r="AD36" s="149"/>
      <c r="AE36" s="149"/>
    </row>
    <row r="37" spans="1:31" s="152" customFormat="1" ht="14.45" hidden="1" customHeight="1" x14ac:dyDescent="0.4">
      <c r="A37" s="149"/>
      <c r="B37" s="150"/>
      <c r="C37" s="149"/>
      <c r="D37" s="149"/>
      <c r="E37" s="148" t="s">
        <v>42</v>
      </c>
      <c r="F37" s="165">
        <f>ROUND((SUM(BI143:BI1725)),  2)</f>
        <v>0</v>
      </c>
      <c r="G37" s="149"/>
      <c r="H37" s="149"/>
      <c r="I37" s="166">
        <v>0</v>
      </c>
      <c r="J37" s="165">
        <f>0</f>
        <v>0</v>
      </c>
      <c r="K37" s="149"/>
      <c r="L37" s="151"/>
      <c r="S37" s="149"/>
      <c r="T37" s="149"/>
      <c r="U37" s="149"/>
      <c r="V37" s="149"/>
      <c r="W37" s="149"/>
      <c r="X37" s="149"/>
      <c r="Y37" s="149"/>
      <c r="Z37" s="149"/>
      <c r="AA37" s="149"/>
      <c r="AB37" s="149"/>
      <c r="AC37" s="149"/>
      <c r="AD37" s="149"/>
      <c r="AE37" s="149"/>
    </row>
    <row r="38" spans="1:31" s="152" customFormat="1" ht="6.95" customHeight="1" x14ac:dyDescent="0.4">
      <c r="A38" s="149"/>
      <c r="B38" s="150"/>
      <c r="C38" s="149"/>
      <c r="D38" s="149"/>
      <c r="E38" s="149"/>
      <c r="F38" s="149"/>
      <c r="G38" s="149"/>
      <c r="H38" s="149"/>
      <c r="I38" s="149"/>
      <c r="J38" s="149"/>
      <c r="K38" s="149"/>
      <c r="L38" s="151"/>
      <c r="S38" s="149"/>
      <c r="T38" s="149"/>
      <c r="U38" s="149"/>
      <c r="V38" s="149"/>
      <c r="W38" s="149"/>
      <c r="X38" s="149"/>
      <c r="Y38" s="149"/>
      <c r="Z38" s="149"/>
      <c r="AA38" s="149"/>
      <c r="AB38" s="149"/>
      <c r="AC38" s="149"/>
      <c r="AD38" s="149"/>
      <c r="AE38" s="149"/>
    </row>
    <row r="39" spans="1:31" s="152" customFormat="1" ht="25.4" customHeight="1" x14ac:dyDescent="0.4">
      <c r="A39" s="149"/>
      <c r="B39" s="150"/>
      <c r="C39" s="167"/>
      <c r="D39" s="168" t="s">
        <v>43</v>
      </c>
      <c r="E39" s="169"/>
      <c r="F39" s="169"/>
      <c r="G39" s="170" t="s">
        <v>44</v>
      </c>
      <c r="H39" s="171" t="s">
        <v>45</v>
      </c>
      <c r="I39" s="169"/>
      <c r="J39" s="172">
        <f>SUM(J30:J37)</f>
        <v>7067483.3399999999</v>
      </c>
      <c r="K39" s="173"/>
      <c r="L39" s="151"/>
      <c r="S39" s="149"/>
      <c r="T39" s="149"/>
      <c r="U39" s="149"/>
      <c r="V39" s="149"/>
      <c r="W39" s="149"/>
      <c r="X39" s="149"/>
      <c r="Y39" s="149"/>
      <c r="Z39" s="149"/>
      <c r="AA39" s="149"/>
      <c r="AB39" s="149"/>
      <c r="AC39" s="149"/>
      <c r="AD39" s="149"/>
      <c r="AE39" s="149"/>
    </row>
    <row r="40" spans="1:31" s="152" customFormat="1" ht="14.45" customHeight="1" x14ac:dyDescent="0.4">
      <c r="A40" s="149"/>
      <c r="B40" s="150"/>
      <c r="C40" s="149"/>
      <c r="D40" s="149"/>
      <c r="E40" s="149"/>
      <c r="F40" s="149"/>
      <c r="G40" s="149"/>
      <c r="H40" s="149"/>
      <c r="I40" s="149"/>
      <c r="J40" s="149"/>
      <c r="K40" s="149"/>
      <c r="L40" s="151"/>
      <c r="S40" s="149"/>
      <c r="T40" s="149"/>
      <c r="U40" s="149"/>
      <c r="V40" s="149"/>
      <c r="W40" s="149"/>
      <c r="X40" s="149"/>
      <c r="Y40" s="149"/>
      <c r="Z40" s="149"/>
      <c r="AA40" s="149"/>
      <c r="AB40" s="149"/>
      <c r="AC40" s="149"/>
      <c r="AD40" s="149"/>
      <c r="AE40" s="149"/>
    </row>
    <row r="41" spans="1:31" ht="14.45" customHeight="1" x14ac:dyDescent="0.4">
      <c r="B41" s="145"/>
      <c r="L41" s="145"/>
    </row>
    <row r="42" spans="1:31" ht="14.45" customHeight="1" x14ac:dyDescent="0.4">
      <c r="B42" s="145"/>
      <c r="L42" s="145"/>
    </row>
    <row r="43" spans="1:31" ht="14.45" customHeight="1" x14ac:dyDescent="0.4">
      <c r="B43" s="145"/>
      <c r="L43" s="145"/>
    </row>
    <row r="44" spans="1:31" ht="14.45" customHeight="1" x14ac:dyDescent="0.4">
      <c r="B44" s="145"/>
      <c r="L44" s="145"/>
    </row>
    <row r="45" spans="1:31" ht="14.45" customHeight="1" x14ac:dyDescent="0.4">
      <c r="B45" s="145"/>
      <c r="L45" s="145"/>
    </row>
    <row r="46" spans="1:31" ht="14.45" customHeight="1" x14ac:dyDescent="0.4">
      <c r="B46" s="145"/>
      <c r="L46" s="145"/>
    </row>
    <row r="47" spans="1:31" ht="14.45" customHeight="1" x14ac:dyDescent="0.4">
      <c r="B47" s="145"/>
      <c r="L47" s="145"/>
    </row>
    <row r="48" spans="1:31" ht="14.45" customHeight="1" x14ac:dyDescent="0.4">
      <c r="B48" s="145"/>
      <c r="L48" s="145"/>
    </row>
    <row r="49" spans="1:31" ht="14.45" customHeight="1" x14ac:dyDescent="0.4">
      <c r="B49" s="145"/>
      <c r="L49" s="145"/>
    </row>
    <row r="50" spans="1:31" s="152" customFormat="1" ht="14.45" customHeight="1" x14ac:dyDescent="0.4">
      <c r="B50" s="151"/>
      <c r="D50" s="174" t="s">
        <v>46</v>
      </c>
      <c r="E50" s="175"/>
      <c r="F50" s="175"/>
      <c r="G50" s="174" t="s">
        <v>47</v>
      </c>
      <c r="H50" s="175"/>
      <c r="I50" s="175"/>
      <c r="J50" s="175"/>
      <c r="K50" s="175"/>
      <c r="L50" s="151"/>
    </row>
    <row r="51" spans="1:31" x14ac:dyDescent="0.4">
      <c r="B51" s="145"/>
      <c r="L51" s="145"/>
    </row>
    <row r="52" spans="1:31" x14ac:dyDescent="0.4">
      <c r="B52" s="145"/>
      <c r="L52" s="145"/>
    </row>
    <row r="53" spans="1:31" x14ac:dyDescent="0.4">
      <c r="B53" s="145"/>
      <c r="L53" s="145"/>
    </row>
    <row r="54" spans="1:31" x14ac:dyDescent="0.4">
      <c r="B54" s="145"/>
      <c r="L54" s="145"/>
    </row>
    <row r="55" spans="1:31" x14ac:dyDescent="0.4">
      <c r="B55" s="145"/>
      <c r="L55" s="145"/>
    </row>
    <row r="56" spans="1:31" x14ac:dyDescent="0.4">
      <c r="B56" s="145"/>
      <c r="L56" s="145"/>
    </row>
    <row r="57" spans="1:31" x14ac:dyDescent="0.4">
      <c r="B57" s="145"/>
      <c r="L57" s="145"/>
    </row>
    <row r="58" spans="1:31" x14ac:dyDescent="0.4">
      <c r="B58" s="145"/>
      <c r="L58" s="145"/>
    </row>
    <row r="59" spans="1:31" x14ac:dyDescent="0.4">
      <c r="B59" s="145"/>
      <c r="L59" s="145"/>
    </row>
    <row r="60" spans="1:31" x14ac:dyDescent="0.4">
      <c r="B60" s="145"/>
      <c r="L60" s="145"/>
    </row>
    <row r="61" spans="1:31" s="152" customFormat="1" ht="12.5" x14ac:dyDescent="0.4">
      <c r="A61" s="149"/>
      <c r="B61" s="150"/>
      <c r="C61" s="149"/>
      <c r="D61" s="176" t="s">
        <v>48</v>
      </c>
      <c r="E61" s="177"/>
      <c r="F61" s="178" t="s">
        <v>49</v>
      </c>
      <c r="G61" s="176" t="s">
        <v>48</v>
      </c>
      <c r="H61" s="177"/>
      <c r="I61" s="177"/>
      <c r="J61" s="179" t="s">
        <v>49</v>
      </c>
      <c r="K61" s="177"/>
      <c r="L61" s="151"/>
      <c r="S61" s="149"/>
      <c r="T61" s="149"/>
      <c r="U61" s="149"/>
      <c r="V61" s="149"/>
      <c r="W61" s="149"/>
      <c r="X61" s="149"/>
      <c r="Y61" s="149"/>
      <c r="Z61" s="149"/>
      <c r="AA61" s="149"/>
      <c r="AB61" s="149"/>
      <c r="AC61" s="149"/>
      <c r="AD61" s="149"/>
      <c r="AE61" s="149"/>
    </row>
    <row r="62" spans="1:31" x14ac:dyDescent="0.4">
      <c r="B62" s="145"/>
      <c r="L62" s="145"/>
    </row>
    <row r="63" spans="1:31" x14ac:dyDescent="0.4">
      <c r="B63" s="145"/>
      <c r="L63" s="145"/>
    </row>
    <row r="64" spans="1:31" x14ac:dyDescent="0.4">
      <c r="B64" s="145"/>
      <c r="L64" s="145"/>
    </row>
    <row r="65" spans="1:31" s="152" customFormat="1" ht="12.5" x14ac:dyDescent="0.4">
      <c r="A65" s="149"/>
      <c r="B65" s="150"/>
      <c r="C65" s="149"/>
      <c r="D65" s="174" t="s">
        <v>50</v>
      </c>
      <c r="E65" s="180"/>
      <c r="F65" s="180"/>
      <c r="G65" s="174" t="s">
        <v>51</v>
      </c>
      <c r="H65" s="180"/>
      <c r="I65" s="180"/>
      <c r="J65" s="180"/>
      <c r="K65" s="180"/>
      <c r="L65" s="151"/>
      <c r="S65" s="149"/>
      <c r="T65" s="149"/>
      <c r="U65" s="149"/>
      <c r="V65" s="149"/>
      <c r="W65" s="149"/>
      <c r="X65" s="149"/>
      <c r="Y65" s="149"/>
      <c r="Z65" s="149"/>
      <c r="AA65" s="149"/>
      <c r="AB65" s="149"/>
      <c r="AC65" s="149"/>
      <c r="AD65" s="149"/>
      <c r="AE65" s="149"/>
    </row>
    <row r="66" spans="1:31" x14ac:dyDescent="0.4">
      <c r="B66" s="145"/>
      <c r="L66" s="145"/>
    </row>
    <row r="67" spans="1:31" x14ac:dyDescent="0.4">
      <c r="B67" s="145"/>
      <c r="L67" s="145"/>
    </row>
    <row r="68" spans="1:31" x14ac:dyDescent="0.4">
      <c r="B68" s="145"/>
      <c r="L68" s="145"/>
    </row>
    <row r="69" spans="1:31" x14ac:dyDescent="0.4">
      <c r="B69" s="145"/>
      <c r="L69" s="145"/>
    </row>
    <row r="70" spans="1:31" x14ac:dyDescent="0.4">
      <c r="B70" s="145"/>
      <c r="L70" s="145"/>
    </row>
    <row r="71" spans="1:31" x14ac:dyDescent="0.4">
      <c r="B71" s="145"/>
      <c r="L71" s="145"/>
    </row>
    <row r="72" spans="1:31" x14ac:dyDescent="0.4">
      <c r="B72" s="145"/>
      <c r="L72" s="145"/>
    </row>
    <row r="73" spans="1:31" x14ac:dyDescent="0.4">
      <c r="B73" s="145"/>
      <c r="L73" s="145"/>
    </row>
    <row r="74" spans="1:31" x14ac:dyDescent="0.4">
      <c r="B74" s="145"/>
      <c r="L74" s="145"/>
    </row>
    <row r="75" spans="1:31" x14ac:dyDescent="0.4">
      <c r="B75" s="145"/>
      <c r="L75" s="145"/>
    </row>
    <row r="76" spans="1:31" s="152" customFormat="1" ht="12.5" x14ac:dyDescent="0.4">
      <c r="A76" s="149"/>
      <c r="B76" s="150"/>
      <c r="C76" s="149"/>
      <c r="D76" s="176" t="s">
        <v>48</v>
      </c>
      <c r="E76" s="177"/>
      <c r="F76" s="178" t="s">
        <v>49</v>
      </c>
      <c r="G76" s="176" t="s">
        <v>48</v>
      </c>
      <c r="H76" s="177"/>
      <c r="I76" s="177"/>
      <c r="J76" s="179" t="s">
        <v>49</v>
      </c>
      <c r="K76" s="177"/>
      <c r="L76" s="151"/>
      <c r="S76" s="149"/>
      <c r="T76" s="149"/>
      <c r="U76" s="149"/>
      <c r="V76" s="149"/>
      <c r="W76" s="149"/>
      <c r="X76" s="149"/>
      <c r="Y76" s="149"/>
      <c r="Z76" s="149"/>
      <c r="AA76" s="149"/>
      <c r="AB76" s="149"/>
      <c r="AC76" s="149"/>
      <c r="AD76" s="149"/>
      <c r="AE76" s="149"/>
    </row>
    <row r="77" spans="1:31" s="152" customFormat="1" ht="14.45" customHeight="1" x14ac:dyDescent="0.4">
      <c r="A77" s="149"/>
      <c r="B77" s="181"/>
      <c r="C77" s="182"/>
      <c r="D77" s="182"/>
      <c r="E77" s="182"/>
      <c r="F77" s="182"/>
      <c r="G77" s="182"/>
      <c r="H77" s="182"/>
      <c r="I77" s="182"/>
      <c r="J77" s="182"/>
      <c r="K77" s="182"/>
      <c r="L77" s="151"/>
      <c r="S77" s="149"/>
      <c r="T77" s="149"/>
      <c r="U77" s="149"/>
      <c r="V77" s="149"/>
      <c r="W77" s="149"/>
      <c r="X77" s="149"/>
      <c r="Y77" s="149"/>
      <c r="Z77" s="149"/>
      <c r="AA77" s="149"/>
      <c r="AB77" s="149"/>
      <c r="AC77" s="149"/>
      <c r="AD77" s="149"/>
      <c r="AE77" s="149"/>
    </row>
    <row r="81" spans="1:47" s="152" customFormat="1" ht="6.95" customHeight="1" x14ac:dyDescent="0.4">
      <c r="A81" s="149"/>
      <c r="B81" s="183"/>
      <c r="C81" s="184"/>
      <c r="D81" s="184"/>
      <c r="E81" s="184"/>
      <c r="F81" s="184"/>
      <c r="G81" s="184"/>
      <c r="H81" s="184"/>
      <c r="I81" s="184"/>
      <c r="J81" s="184"/>
      <c r="K81" s="184"/>
      <c r="L81" s="151"/>
      <c r="S81" s="149"/>
      <c r="T81" s="149"/>
      <c r="U81" s="149"/>
      <c r="V81" s="149"/>
      <c r="W81" s="149"/>
      <c r="X81" s="149"/>
      <c r="Y81" s="149"/>
      <c r="Z81" s="149"/>
      <c r="AA81" s="149"/>
      <c r="AB81" s="149"/>
      <c r="AC81" s="149"/>
      <c r="AD81" s="149"/>
      <c r="AE81" s="149"/>
    </row>
    <row r="82" spans="1:47" s="152" customFormat="1" ht="24.95" customHeight="1" x14ac:dyDescent="0.4">
      <c r="A82" s="149"/>
      <c r="B82" s="150"/>
      <c r="C82" s="146" t="s">
        <v>87</v>
      </c>
      <c r="D82" s="149"/>
      <c r="E82" s="149"/>
      <c r="F82" s="149"/>
      <c r="G82" s="149"/>
      <c r="H82" s="149"/>
      <c r="I82" s="149"/>
      <c r="J82" s="149"/>
      <c r="K82" s="149"/>
      <c r="L82" s="151"/>
      <c r="S82" s="149"/>
      <c r="T82" s="149"/>
      <c r="U82" s="149"/>
      <c r="V82" s="149"/>
      <c r="W82" s="149"/>
      <c r="X82" s="149"/>
      <c r="Y82" s="149"/>
      <c r="Z82" s="149"/>
      <c r="AA82" s="149"/>
      <c r="AB82" s="149"/>
      <c r="AC82" s="149"/>
      <c r="AD82" s="149"/>
      <c r="AE82" s="149"/>
    </row>
    <row r="83" spans="1:47" s="152" customFormat="1" ht="6.95" customHeight="1" x14ac:dyDescent="0.4">
      <c r="A83" s="149"/>
      <c r="B83" s="150"/>
      <c r="C83" s="149"/>
      <c r="D83" s="149"/>
      <c r="E83" s="149"/>
      <c r="F83" s="149"/>
      <c r="G83" s="149"/>
      <c r="H83" s="149"/>
      <c r="I83" s="149"/>
      <c r="J83" s="149"/>
      <c r="K83" s="149"/>
      <c r="L83" s="151"/>
      <c r="S83" s="149"/>
      <c r="T83" s="149"/>
      <c r="U83" s="149"/>
      <c r="V83" s="149"/>
      <c r="W83" s="149"/>
      <c r="X83" s="149"/>
      <c r="Y83" s="149"/>
      <c r="Z83" s="149"/>
      <c r="AA83" s="149"/>
      <c r="AB83" s="149"/>
      <c r="AC83" s="149"/>
      <c r="AD83" s="149"/>
      <c r="AE83" s="149"/>
    </row>
    <row r="84" spans="1:47" s="152" customFormat="1" ht="12" customHeight="1" x14ac:dyDescent="0.4">
      <c r="A84" s="149"/>
      <c r="B84" s="150"/>
      <c r="C84" s="148" t="s">
        <v>16</v>
      </c>
      <c r="D84" s="149"/>
      <c r="E84" s="149"/>
      <c r="F84" s="149"/>
      <c r="G84" s="149"/>
      <c r="H84" s="149"/>
      <c r="I84" s="149"/>
      <c r="J84" s="149"/>
      <c r="K84" s="149"/>
      <c r="L84" s="151"/>
      <c r="S84" s="149"/>
      <c r="T84" s="149"/>
      <c r="U84" s="149"/>
      <c r="V84" s="149"/>
      <c r="W84" s="149"/>
      <c r="X84" s="149"/>
      <c r="Y84" s="149"/>
      <c r="Z84" s="149"/>
      <c r="AA84" s="149"/>
      <c r="AB84" s="149"/>
      <c r="AC84" s="149"/>
      <c r="AD84" s="149"/>
      <c r="AE84" s="149"/>
    </row>
    <row r="85" spans="1:47" s="152" customFormat="1" ht="16.5" customHeight="1" x14ac:dyDescent="0.4">
      <c r="A85" s="149"/>
      <c r="B85" s="150"/>
      <c r="C85" s="149"/>
      <c r="D85" s="149"/>
      <c r="E85" s="326" t="str">
        <f>E7</f>
        <v>Severní tribuna - sportovní zázemí stavební úpravy</v>
      </c>
      <c r="F85" s="327"/>
      <c r="G85" s="327"/>
      <c r="H85" s="327"/>
      <c r="I85" s="149"/>
      <c r="J85" s="149"/>
      <c r="K85" s="149"/>
      <c r="L85" s="151"/>
      <c r="S85" s="149"/>
      <c r="T85" s="149"/>
      <c r="U85" s="149"/>
      <c r="V85" s="149"/>
      <c r="W85" s="149"/>
      <c r="X85" s="149"/>
      <c r="Y85" s="149"/>
      <c r="Z85" s="149"/>
      <c r="AA85" s="149"/>
      <c r="AB85" s="149"/>
      <c r="AC85" s="149"/>
      <c r="AD85" s="149"/>
      <c r="AE85" s="149"/>
    </row>
    <row r="86" spans="1:47" s="152" customFormat="1" ht="12" customHeight="1" x14ac:dyDescent="0.4">
      <c r="A86" s="149"/>
      <c r="B86" s="150"/>
      <c r="C86" s="148" t="s">
        <v>85</v>
      </c>
      <c r="D86" s="149"/>
      <c r="E86" s="149"/>
      <c r="F86" s="149"/>
      <c r="G86" s="149"/>
      <c r="H86" s="149"/>
      <c r="I86" s="149"/>
      <c r="J86" s="149"/>
      <c r="K86" s="149"/>
      <c r="L86" s="151"/>
      <c r="S86" s="149"/>
      <c r="T86" s="149"/>
      <c r="U86" s="149"/>
      <c r="V86" s="149"/>
      <c r="W86" s="149"/>
      <c r="X86" s="149"/>
      <c r="Y86" s="149"/>
      <c r="Z86" s="149"/>
      <c r="AA86" s="149"/>
      <c r="AB86" s="149"/>
      <c r="AC86" s="149"/>
      <c r="AD86" s="149"/>
      <c r="AE86" s="149"/>
    </row>
    <row r="87" spans="1:47" s="152" customFormat="1" ht="16.5" customHeight="1" x14ac:dyDescent="0.4">
      <c r="A87" s="149"/>
      <c r="B87" s="150"/>
      <c r="C87" s="149"/>
      <c r="D87" s="149"/>
      <c r="E87" s="324" t="str">
        <f>E9</f>
        <v>SO01 - Rekonstrukce</v>
      </c>
      <c r="F87" s="325"/>
      <c r="G87" s="325"/>
      <c r="H87" s="325"/>
      <c r="I87" s="149"/>
      <c r="J87" s="149"/>
      <c r="K87" s="149"/>
      <c r="L87" s="151"/>
      <c r="S87" s="149"/>
      <c r="T87" s="149"/>
      <c r="U87" s="149"/>
      <c r="V87" s="149"/>
      <c r="W87" s="149"/>
      <c r="X87" s="149"/>
      <c r="Y87" s="149"/>
      <c r="Z87" s="149"/>
      <c r="AA87" s="149"/>
      <c r="AB87" s="149"/>
      <c r="AC87" s="149"/>
      <c r="AD87" s="149"/>
      <c r="AE87" s="149"/>
    </row>
    <row r="88" spans="1:47" s="152" customFormat="1" ht="6.95" customHeight="1" x14ac:dyDescent="0.4">
      <c r="A88" s="149"/>
      <c r="B88" s="150"/>
      <c r="C88" s="149"/>
      <c r="D88" s="149"/>
      <c r="E88" s="149"/>
      <c r="F88" s="149"/>
      <c r="G88" s="149"/>
      <c r="H88" s="149"/>
      <c r="I88" s="149"/>
      <c r="J88" s="149"/>
      <c r="K88" s="149"/>
      <c r="L88" s="151"/>
      <c r="S88" s="149"/>
      <c r="T88" s="149"/>
      <c r="U88" s="149"/>
      <c r="V88" s="149"/>
      <c r="W88" s="149"/>
      <c r="X88" s="149"/>
      <c r="Y88" s="149"/>
      <c r="Z88" s="149"/>
      <c r="AA88" s="149"/>
      <c r="AB88" s="149"/>
      <c r="AC88" s="149"/>
      <c r="AD88" s="149"/>
      <c r="AE88" s="149"/>
    </row>
    <row r="89" spans="1:47" s="152" customFormat="1" ht="12" customHeight="1" x14ac:dyDescent="0.4">
      <c r="A89" s="149"/>
      <c r="B89" s="150"/>
      <c r="C89" s="148" t="s">
        <v>20</v>
      </c>
      <c r="D89" s="149"/>
      <c r="E89" s="149"/>
      <c r="F89" s="153" t="str">
        <f>F12</f>
        <v>Žižkov</v>
      </c>
      <c r="G89" s="149"/>
      <c r="H89" s="149"/>
      <c r="I89" s="148" t="s">
        <v>22</v>
      </c>
      <c r="J89" s="154" t="str">
        <f>IF(J12="","",J12)</f>
        <v>4. 11. 2021</v>
      </c>
      <c r="K89" s="149"/>
      <c r="L89" s="151"/>
      <c r="S89" s="149"/>
      <c r="T89" s="149"/>
      <c r="U89" s="149"/>
      <c r="V89" s="149"/>
      <c r="W89" s="149"/>
      <c r="X89" s="149"/>
      <c r="Y89" s="149"/>
      <c r="Z89" s="149"/>
      <c r="AA89" s="149"/>
      <c r="AB89" s="149"/>
      <c r="AC89" s="149"/>
      <c r="AD89" s="149"/>
      <c r="AE89" s="149"/>
    </row>
    <row r="90" spans="1:47" s="152" customFormat="1" ht="6.95" customHeight="1" x14ac:dyDescent="0.4">
      <c r="A90" s="149"/>
      <c r="B90" s="150"/>
      <c r="C90" s="149"/>
      <c r="D90" s="149"/>
      <c r="E90" s="149"/>
      <c r="F90" s="149"/>
      <c r="G90" s="149"/>
      <c r="H90" s="149"/>
      <c r="I90" s="149"/>
      <c r="J90" s="149"/>
      <c r="K90" s="149"/>
      <c r="L90" s="151"/>
      <c r="S90" s="149"/>
      <c r="T90" s="149"/>
      <c r="U90" s="149"/>
      <c r="V90" s="149"/>
      <c r="W90" s="149"/>
      <c r="X90" s="149"/>
      <c r="Y90" s="149"/>
      <c r="Z90" s="149"/>
      <c r="AA90" s="149"/>
      <c r="AB90" s="149"/>
      <c r="AC90" s="149"/>
      <c r="AD90" s="149"/>
      <c r="AE90" s="149"/>
    </row>
    <row r="91" spans="1:47" s="152" customFormat="1" ht="15.2" customHeight="1" x14ac:dyDescent="0.4">
      <c r="A91" s="149"/>
      <c r="B91" s="150"/>
      <c r="C91" s="148" t="s">
        <v>24</v>
      </c>
      <c r="D91" s="149"/>
      <c r="E91" s="149"/>
      <c r="F91" s="153" t="str">
        <f>E15</f>
        <v xml:space="preserve"> </v>
      </c>
      <c r="G91" s="149"/>
      <c r="H91" s="149"/>
      <c r="I91" s="148" t="s">
        <v>29</v>
      </c>
      <c r="J91" s="185" t="str">
        <f>E21</f>
        <v xml:space="preserve"> </v>
      </c>
      <c r="K91" s="149"/>
      <c r="L91" s="151"/>
      <c r="S91" s="149"/>
      <c r="T91" s="149"/>
      <c r="U91" s="149"/>
      <c r="V91" s="149"/>
      <c r="W91" s="149"/>
      <c r="X91" s="149"/>
      <c r="Y91" s="149"/>
      <c r="Z91" s="149"/>
      <c r="AA91" s="149"/>
      <c r="AB91" s="149"/>
      <c r="AC91" s="149"/>
      <c r="AD91" s="149"/>
      <c r="AE91" s="149"/>
    </row>
    <row r="92" spans="1:47" s="152" customFormat="1" ht="15.2" customHeight="1" x14ac:dyDescent="0.4">
      <c r="A92" s="149"/>
      <c r="B92" s="150"/>
      <c r="C92" s="148" t="s">
        <v>28</v>
      </c>
      <c r="D92" s="149"/>
      <c r="E92" s="149"/>
      <c r="F92" s="153" t="str">
        <f>IF(E18="","",E18)</f>
        <v>IWU s.r.o.</v>
      </c>
      <c r="G92" s="149"/>
      <c r="H92" s="149"/>
      <c r="I92" s="148" t="s">
        <v>31</v>
      </c>
      <c r="J92" s="185" t="str">
        <f>E24</f>
        <v xml:space="preserve"> </v>
      </c>
      <c r="K92" s="149"/>
      <c r="L92" s="151"/>
      <c r="S92" s="149"/>
      <c r="T92" s="149"/>
      <c r="U92" s="149"/>
      <c r="V92" s="149"/>
      <c r="W92" s="149"/>
      <c r="X92" s="149"/>
      <c r="Y92" s="149"/>
      <c r="Z92" s="149"/>
      <c r="AA92" s="149"/>
      <c r="AB92" s="149"/>
      <c r="AC92" s="149"/>
      <c r="AD92" s="149"/>
      <c r="AE92" s="149"/>
    </row>
    <row r="93" spans="1:47" s="152" customFormat="1" ht="10.4" customHeight="1" x14ac:dyDescent="0.4">
      <c r="A93" s="149"/>
      <c r="B93" s="150"/>
      <c r="C93" s="149"/>
      <c r="D93" s="149"/>
      <c r="E93" s="149"/>
      <c r="F93" s="149"/>
      <c r="G93" s="149"/>
      <c r="H93" s="149"/>
      <c r="I93" s="149"/>
      <c r="J93" s="149"/>
      <c r="K93" s="149"/>
      <c r="L93" s="151"/>
      <c r="S93" s="149"/>
      <c r="T93" s="149"/>
      <c r="U93" s="149"/>
      <c r="V93" s="149"/>
      <c r="W93" s="149"/>
      <c r="X93" s="149"/>
      <c r="Y93" s="149"/>
      <c r="Z93" s="149"/>
      <c r="AA93" s="149"/>
      <c r="AB93" s="149"/>
      <c r="AC93" s="149"/>
      <c r="AD93" s="149"/>
      <c r="AE93" s="149"/>
    </row>
    <row r="94" spans="1:47" s="152" customFormat="1" ht="29.25" customHeight="1" x14ac:dyDescent="0.4">
      <c r="A94" s="149"/>
      <c r="B94" s="150"/>
      <c r="C94" s="186" t="s">
        <v>88</v>
      </c>
      <c r="D94" s="167"/>
      <c r="E94" s="167"/>
      <c r="F94" s="167"/>
      <c r="G94" s="167"/>
      <c r="H94" s="167"/>
      <c r="I94" s="167"/>
      <c r="J94" s="187" t="s">
        <v>89</v>
      </c>
      <c r="K94" s="167"/>
      <c r="L94" s="151"/>
      <c r="S94" s="149"/>
      <c r="T94" s="149"/>
      <c r="U94" s="149"/>
      <c r="V94" s="149"/>
      <c r="W94" s="149"/>
      <c r="X94" s="149"/>
      <c r="Y94" s="149"/>
      <c r="Z94" s="149"/>
      <c r="AA94" s="149"/>
      <c r="AB94" s="149"/>
      <c r="AC94" s="149"/>
      <c r="AD94" s="149"/>
      <c r="AE94" s="149"/>
    </row>
    <row r="95" spans="1:47" s="152" customFormat="1" ht="10.4" customHeight="1" x14ac:dyDescent="0.4">
      <c r="A95" s="149"/>
      <c r="B95" s="150"/>
      <c r="C95" s="149"/>
      <c r="D95" s="149"/>
      <c r="E95" s="149"/>
      <c r="F95" s="149"/>
      <c r="G95" s="149"/>
      <c r="H95" s="149"/>
      <c r="I95" s="149"/>
      <c r="J95" s="149"/>
      <c r="K95" s="149"/>
      <c r="L95" s="151"/>
      <c r="S95" s="149"/>
      <c r="T95" s="149"/>
      <c r="U95" s="149"/>
      <c r="V95" s="149"/>
      <c r="W95" s="149"/>
      <c r="X95" s="149"/>
      <c r="Y95" s="149"/>
      <c r="Z95" s="149"/>
      <c r="AA95" s="149"/>
      <c r="AB95" s="149"/>
      <c r="AC95" s="149"/>
      <c r="AD95" s="149"/>
      <c r="AE95" s="149"/>
    </row>
    <row r="96" spans="1:47" s="152" customFormat="1" ht="22.9" customHeight="1" x14ac:dyDescent="0.4">
      <c r="A96" s="149"/>
      <c r="B96" s="150"/>
      <c r="C96" s="188" t="s">
        <v>90</v>
      </c>
      <c r="D96" s="149"/>
      <c r="E96" s="149"/>
      <c r="F96" s="149"/>
      <c r="G96" s="149"/>
      <c r="H96" s="149"/>
      <c r="I96" s="149"/>
      <c r="J96" s="162">
        <f>J143</f>
        <v>5840895.3200000003</v>
      </c>
      <c r="K96" s="149"/>
      <c r="L96" s="151"/>
      <c r="S96" s="149"/>
      <c r="T96" s="149"/>
      <c r="U96" s="149"/>
      <c r="V96" s="149"/>
      <c r="W96" s="149"/>
      <c r="X96" s="149"/>
      <c r="Y96" s="149"/>
      <c r="Z96" s="149"/>
      <c r="AA96" s="149"/>
      <c r="AB96" s="149"/>
      <c r="AC96" s="149"/>
      <c r="AD96" s="149"/>
      <c r="AE96" s="149"/>
      <c r="AU96" s="142" t="s">
        <v>91</v>
      </c>
    </row>
    <row r="97" spans="2:12" s="190" customFormat="1" ht="24.95" customHeight="1" x14ac:dyDescent="0.4">
      <c r="B97" s="189"/>
      <c r="D97" s="191" t="s">
        <v>92</v>
      </c>
      <c r="E97" s="192"/>
      <c r="F97" s="192"/>
      <c r="G97" s="192"/>
      <c r="H97" s="192"/>
      <c r="I97" s="192"/>
      <c r="J97" s="193">
        <f>J144</f>
        <v>2667770.5000000005</v>
      </c>
      <c r="L97" s="189"/>
    </row>
    <row r="98" spans="2:12" s="195" customFormat="1" ht="19.899999999999999" customHeight="1" x14ac:dyDescent="0.4">
      <c r="B98" s="194"/>
      <c r="D98" s="196" t="s">
        <v>93</v>
      </c>
      <c r="E98" s="197"/>
      <c r="F98" s="197"/>
      <c r="G98" s="197"/>
      <c r="H98" s="197"/>
      <c r="I98" s="197"/>
      <c r="J98" s="198">
        <f>J145</f>
        <v>72791</v>
      </c>
      <c r="L98" s="194"/>
    </row>
    <row r="99" spans="2:12" s="195" customFormat="1" ht="19.899999999999999" customHeight="1" x14ac:dyDescent="0.4">
      <c r="B99" s="194"/>
      <c r="D99" s="196" t="s">
        <v>94</v>
      </c>
      <c r="E99" s="197"/>
      <c r="F99" s="197"/>
      <c r="G99" s="197"/>
      <c r="H99" s="197"/>
      <c r="I99" s="197"/>
      <c r="J99" s="198">
        <f>J173</f>
        <v>11383.32</v>
      </c>
      <c r="L99" s="194"/>
    </row>
    <row r="100" spans="2:12" s="195" customFormat="1" ht="19.899999999999999" customHeight="1" x14ac:dyDescent="0.4">
      <c r="B100" s="194"/>
      <c r="D100" s="196" t="s">
        <v>95</v>
      </c>
      <c r="E100" s="197"/>
      <c r="F100" s="197"/>
      <c r="G100" s="197"/>
      <c r="H100" s="197"/>
      <c r="I100" s="197"/>
      <c r="J100" s="198">
        <f>J191</f>
        <v>252205.63</v>
      </c>
      <c r="L100" s="194"/>
    </row>
    <row r="101" spans="2:12" s="195" customFormat="1" ht="19.899999999999999" customHeight="1" x14ac:dyDescent="0.4">
      <c r="B101" s="194"/>
      <c r="D101" s="196" t="s">
        <v>96</v>
      </c>
      <c r="E101" s="197"/>
      <c r="F101" s="197"/>
      <c r="G101" s="197"/>
      <c r="H101" s="197"/>
      <c r="I101" s="197"/>
      <c r="J101" s="198">
        <f>J330</f>
        <v>2246823.9500000002</v>
      </c>
      <c r="L101" s="194"/>
    </row>
    <row r="102" spans="2:12" s="195" customFormat="1" ht="19.899999999999999" customHeight="1" x14ac:dyDescent="0.4">
      <c r="B102" s="194"/>
      <c r="D102" s="196" t="s">
        <v>97</v>
      </c>
      <c r="E102" s="197"/>
      <c r="F102" s="197"/>
      <c r="G102" s="197"/>
      <c r="H102" s="197"/>
      <c r="I102" s="197"/>
      <c r="J102" s="198">
        <f>J418</f>
        <v>65129.9</v>
      </c>
      <c r="L102" s="194"/>
    </row>
    <row r="103" spans="2:12" s="195" customFormat="1" ht="19.899999999999999" customHeight="1" x14ac:dyDescent="0.4">
      <c r="B103" s="194"/>
      <c r="D103" s="196" t="s">
        <v>98</v>
      </c>
      <c r="E103" s="197"/>
      <c r="F103" s="197"/>
      <c r="G103" s="197"/>
      <c r="H103" s="197"/>
      <c r="I103" s="197"/>
      <c r="J103" s="198">
        <f>J422</f>
        <v>19436.7</v>
      </c>
      <c r="L103" s="194"/>
    </row>
    <row r="104" spans="2:12" s="190" customFormat="1" ht="24.95" customHeight="1" x14ac:dyDescent="0.4">
      <c r="B104" s="189"/>
      <c r="D104" s="191" t="s">
        <v>99</v>
      </c>
      <c r="E104" s="192"/>
      <c r="F104" s="192"/>
      <c r="G104" s="192"/>
      <c r="H104" s="192"/>
      <c r="I104" s="192"/>
      <c r="J104" s="193">
        <f>J424</f>
        <v>2933124.82</v>
      </c>
      <c r="L104" s="189"/>
    </row>
    <row r="105" spans="2:12" s="195" customFormat="1" ht="19.899999999999999" customHeight="1" x14ac:dyDescent="0.4">
      <c r="B105" s="194"/>
      <c r="D105" s="196" t="s">
        <v>100</v>
      </c>
      <c r="E105" s="197"/>
      <c r="F105" s="197"/>
      <c r="G105" s="197"/>
      <c r="H105" s="197"/>
      <c r="I105" s="197"/>
      <c r="J105" s="198">
        <f>J425</f>
        <v>53855.329999999994</v>
      </c>
      <c r="L105" s="194"/>
    </row>
    <row r="106" spans="2:12" s="195" customFormat="1" ht="19.899999999999999" customHeight="1" x14ac:dyDescent="0.4">
      <c r="B106" s="194"/>
      <c r="D106" s="196" t="s">
        <v>101</v>
      </c>
      <c r="E106" s="197"/>
      <c r="F106" s="197"/>
      <c r="G106" s="197"/>
      <c r="H106" s="197"/>
      <c r="I106" s="197"/>
      <c r="J106" s="198">
        <f>J475</f>
        <v>97410</v>
      </c>
      <c r="L106" s="194"/>
    </row>
    <row r="107" spans="2:12" s="195" customFormat="1" ht="19.899999999999999" customHeight="1" x14ac:dyDescent="0.4">
      <c r="B107" s="194"/>
      <c r="D107" s="196" t="s">
        <v>102</v>
      </c>
      <c r="E107" s="197"/>
      <c r="F107" s="197"/>
      <c r="G107" s="197"/>
      <c r="H107" s="197"/>
      <c r="I107" s="197"/>
      <c r="J107" s="198">
        <f>J492</f>
        <v>943194</v>
      </c>
      <c r="L107" s="194"/>
    </row>
    <row r="108" spans="2:12" s="195" customFormat="1" ht="19.899999999999999" customHeight="1" x14ac:dyDescent="0.4">
      <c r="B108" s="194"/>
      <c r="D108" s="196" t="s">
        <v>103</v>
      </c>
      <c r="E108" s="197"/>
      <c r="F108" s="197"/>
      <c r="G108" s="197"/>
      <c r="H108" s="197"/>
      <c r="I108" s="197"/>
      <c r="J108" s="198">
        <f>J694</f>
        <v>3150</v>
      </c>
      <c r="L108" s="194"/>
    </row>
    <row r="109" spans="2:12" s="195" customFormat="1" ht="19.899999999999999" customHeight="1" x14ac:dyDescent="0.4">
      <c r="B109" s="194"/>
      <c r="D109" s="196" t="s">
        <v>104</v>
      </c>
      <c r="E109" s="197"/>
      <c r="F109" s="197"/>
      <c r="G109" s="197"/>
      <c r="H109" s="197"/>
      <c r="I109" s="197"/>
      <c r="J109" s="198">
        <f>J698</f>
        <v>601372.28</v>
      </c>
      <c r="L109" s="194"/>
    </row>
    <row r="110" spans="2:12" s="195" customFormat="1" ht="19.899999999999999" customHeight="1" x14ac:dyDescent="0.4">
      <c r="B110" s="194"/>
      <c r="D110" s="196" t="s">
        <v>105</v>
      </c>
      <c r="E110" s="197"/>
      <c r="F110" s="197"/>
      <c r="G110" s="197"/>
      <c r="H110" s="197"/>
      <c r="I110" s="197"/>
      <c r="J110" s="198">
        <f>J700</f>
        <v>20400</v>
      </c>
      <c r="L110" s="194"/>
    </row>
    <row r="111" spans="2:12" s="195" customFormat="1" ht="19.899999999999999" customHeight="1" x14ac:dyDescent="0.4">
      <c r="B111" s="194"/>
      <c r="D111" s="196" t="s">
        <v>106</v>
      </c>
      <c r="E111" s="197"/>
      <c r="F111" s="197"/>
      <c r="G111" s="197"/>
      <c r="H111" s="197"/>
      <c r="I111" s="197"/>
      <c r="J111" s="198">
        <f>J703</f>
        <v>5771</v>
      </c>
      <c r="L111" s="194"/>
    </row>
    <row r="112" spans="2:12" s="195" customFormat="1" ht="19.899999999999999" customHeight="1" x14ac:dyDescent="0.4">
      <c r="B112" s="194"/>
      <c r="D112" s="196" t="s">
        <v>107</v>
      </c>
      <c r="E112" s="197"/>
      <c r="F112" s="197"/>
      <c r="G112" s="197"/>
      <c r="H112" s="197"/>
      <c r="I112" s="197"/>
      <c r="J112" s="198">
        <f>J714</f>
        <v>252613.2</v>
      </c>
      <c r="L112" s="194"/>
    </row>
    <row r="113" spans="1:31" s="195" customFormat="1" ht="19.899999999999999" customHeight="1" x14ac:dyDescent="0.4">
      <c r="B113" s="194"/>
      <c r="D113" s="196" t="s">
        <v>108</v>
      </c>
      <c r="E113" s="197"/>
      <c r="F113" s="197"/>
      <c r="G113" s="197"/>
      <c r="H113" s="197"/>
      <c r="I113" s="197"/>
      <c r="J113" s="198">
        <f>J735</f>
        <v>7395</v>
      </c>
      <c r="L113" s="194"/>
    </row>
    <row r="114" spans="1:31" s="195" customFormat="1" ht="19.899999999999999" customHeight="1" x14ac:dyDescent="0.4">
      <c r="B114" s="194"/>
      <c r="D114" s="196" t="s">
        <v>109</v>
      </c>
      <c r="E114" s="197"/>
      <c r="F114" s="197"/>
      <c r="G114" s="197"/>
      <c r="H114" s="197"/>
      <c r="I114" s="197"/>
      <c r="J114" s="198">
        <f>J749</f>
        <v>109548</v>
      </c>
      <c r="L114" s="194"/>
    </row>
    <row r="115" spans="1:31" s="195" customFormat="1" ht="19.899999999999999" customHeight="1" x14ac:dyDescent="0.4">
      <c r="B115" s="194"/>
      <c r="D115" s="196" t="s">
        <v>110</v>
      </c>
      <c r="E115" s="197"/>
      <c r="F115" s="197"/>
      <c r="G115" s="197"/>
      <c r="H115" s="197"/>
      <c r="I115" s="197"/>
      <c r="J115" s="198">
        <f>J762</f>
        <v>340557.53</v>
      </c>
      <c r="L115" s="194"/>
    </row>
    <row r="116" spans="1:31" s="195" customFormat="1" ht="19.899999999999999" customHeight="1" x14ac:dyDescent="0.4">
      <c r="B116" s="194"/>
      <c r="D116" s="196" t="s">
        <v>111</v>
      </c>
      <c r="E116" s="197"/>
      <c r="F116" s="197"/>
      <c r="G116" s="197"/>
      <c r="H116" s="197"/>
      <c r="I116" s="197"/>
      <c r="J116" s="198">
        <f>J1024</f>
        <v>4922.03</v>
      </c>
      <c r="L116" s="194"/>
    </row>
    <row r="117" spans="1:31" s="195" customFormat="1" ht="19.899999999999999" customHeight="1" x14ac:dyDescent="0.4">
      <c r="B117" s="194"/>
      <c r="D117" s="196" t="s">
        <v>112</v>
      </c>
      <c r="E117" s="197"/>
      <c r="F117" s="197"/>
      <c r="G117" s="197"/>
      <c r="H117" s="197"/>
      <c r="I117" s="197"/>
      <c r="J117" s="198">
        <f>J1037</f>
        <v>427510.2</v>
      </c>
      <c r="L117" s="194"/>
    </row>
    <row r="118" spans="1:31" s="195" customFormat="1" ht="19.899999999999999" customHeight="1" x14ac:dyDescent="0.4">
      <c r="B118" s="194"/>
      <c r="D118" s="196" t="s">
        <v>113</v>
      </c>
      <c r="E118" s="197"/>
      <c r="F118" s="197"/>
      <c r="G118" s="197"/>
      <c r="H118" s="197"/>
      <c r="I118" s="197"/>
      <c r="J118" s="198">
        <f>J1431</f>
        <v>491.4</v>
      </c>
      <c r="L118" s="194"/>
    </row>
    <row r="119" spans="1:31" s="195" customFormat="1" ht="19.899999999999999" customHeight="1" x14ac:dyDescent="0.4">
      <c r="B119" s="194"/>
      <c r="D119" s="196" t="s">
        <v>114</v>
      </c>
      <c r="E119" s="197"/>
      <c r="F119" s="197"/>
      <c r="G119" s="197"/>
      <c r="H119" s="197"/>
      <c r="I119" s="197"/>
      <c r="J119" s="198">
        <f>J1447</f>
        <v>64934.85</v>
      </c>
      <c r="L119" s="194"/>
    </row>
    <row r="120" spans="1:31" s="190" customFormat="1" ht="24.95" customHeight="1" x14ac:dyDescent="0.4">
      <c r="B120" s="189"/>
      <c r="D120" s="191" t="s">
        <v>115</v>
      </c>
      <c r="E120" s="192"/>
      <c r="F120" s="192"/>
      <c r="G120" s="192"/>
      <c r="H120" s="192"/>
      <c r="I120" s="192"/>
      <c r="J120" s="193">
        <f>J1717</f>
        <v>240000</v>
      </c>
      <c r="L120" s="189"/>
    </row>
    <row r="121" spans="1:31" s="195" customFormat="1" ht="19.899999999999999" customHeight="1" x14ac:dyDescent="0.4">
      <c r="B121" s="194"/>
      <c r="D121" s="196" t="s">
        <v>116</v>
      </c>
      <c r="E121" s="197"/>
      <c r="F121" s="197"/>
      <c r="G121" s="197"/>
      <c r="H121" s="197"/>
      <c r="I121" s="197"/>
      <c r="J121" s="198">
        <f>J1718</f>
        <v>90000</v>
      </c>
      <c r="L121" s="194"/>
    </row>
    <row r="122" spans="1:31" s="195" customFormat="1" ht="19.899999999999999" customHeight="1" x14ac:dyDescent="0.4">
      <c r="B122" s="194"/>
      <c r="D122" s="196" t="s">
        <v>117</v>
      </c>
      <c r="E122" s="197"/>
      <c r="F122" s="197"/>
      <c r="G122" s="197"/>
      <c r="H122" s="197"/>
      <c r="I122" s="197"/>
      <c r="J122" s="198">
        <f>J1722</f>
        <v>100000</v>
      </c>
      <c r="L122" s="194"/>
    </row>
    <row r="123" spans="1:31" s="195" customFormat="1" ht="19.899999999999999" customHeight="1" x14ac:dyDescent="0.4">
      <c r="B123" s="194"/>
      <c r="D123" s="196" t="s">
        <v>118</v>
      </c>
      <c r="E123" s="197"/>
      <c r="F123" s="197"/>
      <c r="G123" s="197"/>
      <c r="H123" s="197"/>
      <c r="I123" s="197"/>
      <c r="J123" s="198">
        <f>J1724</f>
        <v>50000</v>
      </c>
      <c r="L123" s="194"/>
    </row>
    <row r="124" spans="1:31" s="152" customFormat="1" ht="21.75" customHeight="1" x14ac:dyDescent="0.4">
      <c r="A124" s="149"/>
      <c r="B124" s="150"/>
      <c r="C124" s="149"/>
      <c r="D124" s="149"/>
      <c r="E124" s="149"/>
      <c r="F124" s="149"/>
      <c r="G124" s="149"/>
      <c r="H124" s="149"/>
      <c r="I124" s="149"/>
      <c r="J124" s="149"/>
      <c r="K124" s="149"/>
      <c r="L124" s="151"/>
      <c r="S124" s="149"/>
      <c r="T124" s="149"/>
      <c r="U124" s="149"/>
      <c r="V124" s="149"/>
      <c r="W124" s="149"/>
      <c r="X124" s="149"/>
      <c r="Y124" s="149"/>
      <c r="Z124" s="149"/>
      <c r="AA124" s="149"/>
      <c r="AB124" s="149"/>
      <c r="AC124" s="149"/>
      <c r="AD124" s="149"/>
      <c r="AE124" s="149"/>
    </row>
    <row r="125" spans="1:31" s="152" customFormat="1" ht="6.95" customHeight="1" x14ac:dyDescent="0.4">
      <c r="A125" s="149"/>
      <c r="B125" s="181"/>
      <c r="C125" s="182"/>
      <c r="D125" s="182"/>
      <c r="E125" s="182"/>
      <c r="F125" s="182"/>
      <c r="G125" s="182"/>
      <c r="H125" s="182"/>
      <c r="I125" s="182"/>
      <c r="J125" s="182"/>
      <c r="K125" s="182"/>
      <c r="L125" s="151"/>
      <c r="S125" s="149"/>
      <c r="T125" s="149"/>
      <c r="U125" s="149"/>
      <c r="V125" s="149"/>
      <c r="W125" s="149"/>
      <c r="X125" s="149"/>
      <c r="Y125" s="149"/>
      <c r="Z125" s="149"/>
      <c r="AA125" s="149"/>
      <c r="AB125" s="149"/>
      <c r="AC125" s="149"/>
      <c r="AD125" s="149"/>
      <c r="AE125" s="149"/>
    </row>
    <row r="129" spans="1:63" s="152" customFormat="1" ht="6.95" customHeight="1" x14ac:dyDescent="0.4">
      <c r="A129" s="149"/>
      <c r="B129" s="183"/>
      <c r="C129" s="184"/>
      <c r="D129" s="184"/>
      <c r="E129" s="184"/>
      <c r="F129" s="184"/>
      <c r="G129" s="184"/>
      <c r="H129" s="184"/>
      <c r="I129" s="184"/>
      <c r="J129" s="184"/>
      <c r="K129" s="184"/>
      <c r="L129" s="151"/>
      <c r="S129" s="149"/>
      <c r="T129" s="149"/>
      <c r="U129" s="149"/>
      <c r="V129" s="149"/>
      <c r="W129" s="149"/>
      <c r="X129" s="149"/>
      <c r="Y129" s="149"/>
      <c r="Z129" s="149"/>
      <c r="AA129" s="149"/>
      <c r="AB129" s="149"/>
      <c r="AC129" s="149"/>
      <c r="AD129" s="149"/>
      <c r="AE129" s="149"/>
    </row>
    <row r="130" spans="1:63" s="152" customFormat="1" ht="24.95" customHeight="1" x14ac:dyDescent="0.4">
      <c r="A130" s="149"/>
      <c r="B130" s="150"/>
      <c r="C130" s="146" t="s">
        <v>119</v>
      </c>
      <c r="D130" s="149"/>
      <c r="E130" s="149"/>
      <c r="F130" s="149"/>
      <c r="G130" s="149"/>
      <c r="H130" s="149"/>
      <c r="I130" s="149"/>
      <c r="J130" s="149"/>
      <c r="K130" s="149"/>
      <c r="L130" s="151"/>
      <c r="S130" s="149"/>
      <c r="T130" s="149"/>
      <c r="U130" s="149"/>
      <c r="V130" s="149"/>
      <c r="W130" s="149"/>
      <c r="X130" s="149"/>
      <c r="Y130" s="149"/>
      <c r="Z130" s="149"/>
      <c r="AA130" s="149"/>
      <c r="AB130" s="149"/>
      <c r="AC130" s="149"/>
      <c r="AD130" s="149"/>
      <c r="AE130" s="149"/>
    </row>
    <row r="131" spans="1:63" s="152" customFormat="1" ht="6.95" customHeight="1" x14ac:dyDescent="0.4">
      <c r="A131" s="149"/>
      <c r="B131" s="150"/>
      <c r="C131" s="149"/>
      <c r="D131" s="149"/>
      <c r="E131" s="149"/>
      <c r="F131" s="149"/>
      <c r="G131" s="149"/>
      <c r="H131" s="149"/>
      <c r="I131" s="149"/>
      <c r="J131" s="149"/>
      <c r="K131" s="149"/>
      <c r="L131" s="151"/>
      <c r="S131" s="149"/>
      <c r="T131" s="149"/>
      <c r="U131" s="149"/>
      <c r="V131" s="149"/>
      <c r="W131" s="149"/>
      <c r="X131" s="149"/>
      <c r="Y131" s="149"/>
      <c r="Z131" s="149"/>
      <c r="AA131" s="149"/>
      <c r="AB131" s="149"/>
      <c r="AC131" s="149"/>
      <c r="AD131" s="149"/>
      <c r="AE131" s="149"/>
    </row>
    <row r="132" spans="1:63" s="152" customFormat="1" ht="12" customHeight="1" x14ac:dyDescent="0.4">
      <c r="A132" s="149"/>
      <c r="B132" s="150"/>
      <c r="C132" s="148" t="s">
        <v>16</v>
      </c>
      <c r="D132" s="149"/>
      <c r="E132" s="149"/>
      <c r="F132" s="149"/>
      <c r="G132" s="149"/>
      <c r="H132" s="149"/>
      <c r="I132" s="149"/>
      <c r="J132" s="149"/>
      <c r="K132" s="149"/>
      <c r="L132" s="151"/>
      <c r="S132" s="149"/>
      <c r="T132" s="149"/>
      <c r="U132" s="149"/>
      <c r="V132" s="149"/>
      <c r="W132" s="149"/>
      <c r="X132" s="149"/>
      <c r="Y132" s="149"/>
      <c r="Z132" s="149"/>
      <c r="AA132" s="149"/>
      <c r="AB132" s="149"/>
      <c r="AC132" s="149"/>
      <c r="AD132" s="149"/>
      <c r="AE132" s="149"/>
    </row>
    <row r="133" spans="1:63" s="152" customFormat="1" ht="16.5" customHeight="1" x14ac:dyDescent="0.4">
      <c r="A133" s="149"/>
      <c r="B133" s="150"/>
      <c r="C133" s="149"/>
      <c r="D133" s="149"/>
      <c r="E133" s="326" t="str">
        <f>E7</f>
        <v>Severní tribuna - sportovní zázemí stavební úpravy</v>
      </c>
      <c r="F133" s="327"/>
      <c r="G133" s="327"/>
      <c r="H133" s="327"/>
      <c r="I133" s="149"/>
      <c r="J133" s="149"/>
      <c r="K133" s="149"/>
      <c r="L133" s="151"/>
      <c r="S133" s="149"/>
      <c r="T133" s="149"/>
      <c r="U133" s="149"/>
      <c r="V133" s="149"/>
      <c r="W133" s="149"/>
      <c r="X133" s="149"/>
      <c r="Y133" s="149"/>
      <c r="Z133" s="149"/>
      <c r="AA133" s="149"/>
      <c r="AB133" s="149"/>
      <c r="AC133" s="149"/>
      <c r="AD133" s="149"/>
      <c r="AE133" s="149"/>
    </row>
    <row r="134" spans="1:63" s="152" customFormat="1" ht="12" customHeight="1" x14ac:dyDescent="0.4">
      <c r="A134" s="149"/>
      <c r="B134" s="150"/>
      <c r="C134" s="148" t="s">
        <v>85</v>
      </c>
      <c r="D134" s="149"/>
      <c r="E134" s="149"/>
      <c r="F134" s="149"/>
      <c r="G134" s="149"/>
      <c r="H134" s="149"/>
      <c r="I134" s="149"/>
      <c r="J134" s="149"/>
      <c r="K134" s="149"/>
      <c r="L134" s="151"/>
      <c r="S134" s="149"/>
      <c r="T134" s="149"/>
      <c r="U134" s="149"/>
      <c r="V134" s="149"/>
      <c r="W134" s="149"/>
      <c r="X134" s="149"/>
      <c r="Y134" s="149"/>
      <c r="Z134" s="149"/>
      <c r="AA134" s="149"/>
      <c r="AB134" s="149"/>
      <c r="AC134" s="149"/>
      <c r="AD134" s="149"/>
      <c r="AE134" s="149"/>
    </row>
    <row r="135" spans="1:63" s="152" customFormat="1" ht="16.5" customHeight="1" x14ac:dyDescent="0.4">
      <c r="A135" s="149"/>
      <c r="B135" s="150"/>
      <c r="C135" s="149"/>
      <c r="D135" s="149"/>
      <c r="E135" s="324" t="str">
        <f>E9</f>
        <v>SO01 - Rekonstrukce</v>
      </c>
      <c r="F135" s="325"/>
      <c r="G135" s="325"/>
      <c r="H135" s="325"/>
      <c r="I135" s="149"/>
      <c r="J135" s="149"/>
      <c r="K135" s="149"/>
      <c r="L135" s="151"/>
      <c r="S135" s="149"/>
      <c r="T135" s="149"/>
      <c r="U135" s="149"/>
      <c r="V135" s="149"/>
      <c r="W135" s="149"/>
      <c r="X135" s="149"/>
      <c r="Y135" s="149"/>
      <c r="Z135" s="149"/>
      <c r="AA135" s="149"/>
      <c r="AB135" s="149"/>
      <c r="AC135" s="149"/>
      <c r="AD135" s="149"/>
      <c r="AE135" s="149"/>
    </row>
    <row r="136" spans="1:63" s="152" customFormat="1" ht="6.95" customHeight="1" x14ac:dyDescent="0.4">
      <c r="A136" s="149"/>
      <c r="B136" s="150"/>
      <c r="C136" s="149"/>
      <c r="D136" s="149"/>
      <c r="E136" s="149"/>
      <c r="F136" s="149"/>
      <c r="G136" s="149"/>
      <c r="H136" s="149"/>
      <c r="I136" s="149"/>
      <c r="J136" s="149"/>
      <c r="K136" s="149"/>
      <c r="L136" s="151"/>
      <c r="S136" s="149"/>
      <c r="T136" s="149"/>
      <c r="U136" s="149"/>
      <c r="V136" s="149"/>
      <c r="W136" s="149"/>
      <c r="X136" s="149"/>
      <c r="Y136" s="149"/>
      <c r="Z136" s="149"/>
      <c r="AA136" s="149"/>
      <c r="AB136" s="149"/>
      <c r="AC136" s="149"/>
      <c r="AD136" s="149"/>
      <c r="AE136" s="149"/>
    </row>
    <row r="137" spans="1:63" s="152" customFormat="1" ht="12" customHeight="1" x14ac:dyDescent="0.4">
      <c r="A137" s="149"/>
      <c r="B137" s="150"/>
      <c r="C137" s="148" t="s">
        <v>20</v>
      </c>
      <c r="D137" s="149"/>
      <c r="E137" s="149"/>
      <c r="F137" s="153" t="str">
        <f>F12</f>
        <v>Žižkov</v>
      </c>
      <c r="G137" s="149"/>
      <c r="H137" s="149"/>
      <c r="I137" s="148" t="s">
        <v>22</v>
      </c>
      <c r="J137" s="154" t="str">
        <f>IF(J12="","",J12)</f>
        <v>4. 11. 2021</v>
      </c>
      <c r="K137" s="149"/>
      <c r="L137" s="151"/>
      <c r="S137" s="149"/>
      <c r="T137" s="149"/>
      <c r="U137" s="149"/>
      <c r="V137" s="149"/>
      <c r="W137" s="149"/>
      <c r="X137" s="149"/>
      <c r="Y137" s="149"/>
      <c r="Z137" s="149"/>
      <c r="AA137" s="149"/>
      <c r="AB137" s="149"/>
      <c r="AC137" s="149"/>
      <c r="AD137" s="149"/>
      <c r="AE137" s="149"/>
    </row>
    <row r="138" spans="1:63" s="152" customFormat="1" ht="6.95" customHeight="1" x14ac:dyDescent="0.4">
      <c r="A138" s="149"/>
      <c r="B138" s="150"/>
      <c r="C138" s="149"/>
      <c r="D138" s="149"/>
      <c r="E138" s="149"/>
      <c r="F138" s="149"/>
      <c r="G138" s="149"/>
      <c r="H138" s="149"/>
      <c r="I138" s="149"/>
      <c r="J138" s="149"/>
      <c r="K138" s="149"/>
      <c r="L138" s="151"/>
      <c r="S138" s="149"/>
      <c r="T138" s="149"/>
      <c r="U138" s="149"/>
      <c r="V138" s="149"/>
      <c r="W138" s="149"/>
      <c r="X138" s="149"/>
      <c r="Y138" s="149"/>
      <c r="Z138" s="149"/>
      <c r="AA138" s="149"/>
      <c r="AB138" s="149"/>
      <c r="AC138" s="149"/>
      <c r="AD138" s="149"/>
      <c r="AE138" s="149"/>
    </row>
    <row r="139" spans="1:63" s="152" customFormat="1" ht="15.2" customHeight="1" x14ac:dyDescent="0.4">
      <c r="A139" s="149"/>
      <c r="B139" s="150"/>
      <c r="C139" s="148" t="s">
        <v>24</v>
      </c>
      <c r="D139" s="149"/>
      <c r="E139" s="149"/>
      <c r="F139" s="153" t="str">
        <f>E15</f>
        <v xml:space="preserve"> </v>
      </c>
      <c r="G139" s="149"/>
      <c r="H139" s="149"/>
      <c r="I139" s="148" t="s">
        <v>29</v>
      </c>
      <c r="J139" s="185" t="str">
        <f>E21</f>
        <v xml:space="preserve"> </v>
      </c>
      <c r="K139" s="149"/>
      <c r="L139" s="151"/>
      <c r="S139" s="149"/>
      <c r="T139" s="149"/>
      <c r="U139" s="149"/>
      <c r="V139" s="149"/>
      <c r="W139" s="149"/>
      <c r="X139" s="149"/>
      <c r="Y139" s="149"/>
      <c r="Z139" s="149"/>
      <c r="AA139" s="149"/>
      <c r="AB139" s="149"/>
      <c r="AC139" s="149"/>
      <c r="AD139" s="149"/>
      <c r="AE139" s="149"/>
    </row>
    <row r="140" spans="1:63" s="152" customFormat="1" ht="15.2" customHeight="1" x14ac:dyDescent="0.4">
      <c r="A140" s="149"/>
      <c r="B140" s="150"/>
      <c r="C140" s="148" t="s">
        <v>28</v>
      </c>
      <c r="D140" s="149"/>
      <c r="E140" s="149"/>
      <c r="F140" s="153" t="str">
        <f>IF(E18="","",E18)</f>
        <v>IWU s.r.o.</v>
      </c>
      <c r="G140" s="149"/>
      <c r="H140" s="149"/>
      <c r="I140" s="148" t="s">
        <v>31</v>
      </c>
      <c r="J140" s="185" t="str">
        <f>E24</f>
        <v xml:space="preserve"> </v>
      </c>
      <c r="K140" s="149"/>
      <c r="L140" s="151"/>
      <c r="S140" s="149"/>
      <c r="T140" s="149"/>
      <c r="U140" s="149"/>
      <c r="V140" s="149"/>
      <c r="W140" s="149"/>
      <c r="X140" s="149"/>
      <c r="Y140" s="149"/>
      <c r="Z140" s="149"/>
      <c r="AA140" s="149"/>
      <c r="AB140" s="149"/>
      <c r="AC140" s="149"/>
      <c r="AD140" s="149"/>
      <c r="AE140" s="149"/>
    </row>
    <row r="141" spans="1:63" s="152" customFormat="1" ht="10.4" customHeight="1" x14ac:dyDescent="0.4">
      <c r="A141" s="149"/>
      <c r="B141" s="150"/>
      <c r="C141" s="149"/>
      <c r="D141" s="149"/>
      <c r="E141" s="149"/>
      <c r="F141" s="149"/>
      <c r="G141" s="149"/>
      <c r="H141" s="149"/>
      <c r="I141" s="149"/>
      <c r="J141" s="149"/>
      <c r="K141" s="149"/>
      <c r="L141" s="151"/>
      <c r="S141" s="149"/>
      <c r="T141" s="149"/>
      <c r="U141" s="149"/>
      <c r="V141" s="149"/>
      <c r="W141" s="149"/>
      <c r="X141" s="149"/>
      <c r="Y141" s="149"/>
      <c r="Z141" s="149"/>
      <c r="AA141" s="149"/>
      <c r="AB141" s="149"/>
      <c r="AC141" s="149"/>
      <c r="AD141" s="149"/>
      <c r="AE141" s="149"/>
    </row>
    <row r="142" spans="1:63" s="209" customFormat="1" ht="29.25" customHeight="1" x14ac:dyDescent="0.4">
      <c r="A142" s="199"/>
      <c r="B142" s="200"/>
      <c r="C142" s="201" t="s">
        <v>120</v>
      </c>
      <c r="D142" s="202" t="s">
        <v>58</v>
      </c>
      <c r="E142" s="202" t="s">
        <v>54</v>
      </c>
      <c r="F142" s="202" t="s">
        <v>55</v>
      </c>
      <c r="G142" s="202" t="s">
        <v>121</v>
      </c>
      <c r="H142" s="202" t="s">
        <v>122</v>
      </c>
      <c r="I142" s="202" t="s">
        <v>123</v>
      </c>
      <c r="J142" s="203" t="s">
        <v>89</v>
      </c>
      <c r="K142" s="204" t="s">
        <v>124</v>
      </c>
      <c r="L142" s="205"/>
      <c r="M142" s="206" t="s">
        <v>1</v>
      </c>
      <c r="N142" s="207" t="s">
        <v>37</v>
      </c>
      <c r="O142" s="207" t="s">
        <v>125</v>
      </c>
      <c r="P142" s="207" t="s">
        <v>126</v>
      </c>
      <c r="Q142" s="207" t="s">
        <v>127</v>
      </c>
      <c r="R142" s="207" t="s">
        <v>128</v>
      </c>
      <c r="S142" s="207" t="s">
        <v>129</v>
      </c>
      <c r="T142" s="208" t="s">
        <v>130</v>
      </c>
      <c r="U142" s="199"/>
      <c r="V142" s="199"/>
      <c r="W142" s="199"/>
      <c r="X142" s="199"/>
      <c r="Y142" s="199"/>
      <c r="Z142" s="199"/>
      <c r="AA142" s="199"/>
      <c r="AB142" s="199"/>
      <c r="AC142" s="199"/>
      <c r="AD142" s="199"/>
      <c r="AE142" s="199"/>
    </row>
    <row r="143" spans="1:63" s="152" customFormat="1" ht="22.9" customHeight="1" x14ac:dyDescent="0.6">
      <c r="A143" s="149"/>
      <c r="B143" s="150"/>
      <c r="C143" s="210" t="s">
        <v>131</v>
      </c>
      <c r="D143" s="149"/>
      <c r="E143" s="149"/>
      <c r="F143" s="149"/>
      <c r="G143" s="149"/>
      <c r="H143" s="149"/>
      <c r="I143" s="149"/>
      <c r="J143" s="211">
        <f>BK143</f>
        <v>5840895.3200000003</v>
      </c>
      <c r="K143" s="149"/>
      <c r="L143" s="150"/>
      <c r="M143" s="212"/>
      <c r="N143" s="213"/>
      <c r="O143" s="160"/>
      <c r="P143" s="214">
        <f>P144+P424+P1717</f>
        <v>0</v>
      </c>
      <c r="Q143" s="160"/>
      <c r="R143" s="214">
        <f>R144+R424+R1717</f>
        <v>78.407390390000003</v>
      </c>
      <c r="S143" s="160"/>
      <c r="T143" s="215">
        <f>T144+T424+T1717</f>
        <v>52.05261101</v>
      </c>
      <c r="U143" s="149"/>
      <c r="V143" s="149"/>
      <c r="W143" s="149"/>
      <c r="X143" s="149"/>
      <c r="Y143" s="149"/>
      <c r="Z143" s="149"/>
      <c r="AA143" s="149"/>
      <c r="AB143" s="149"/>
      <c r="AC143" s="149"/>
      <c r="AD143" s="149"/>
      <c r="AE143" s="149"/>
      <c r="AT143" s="142" t="s">
        <v>72</v>
      </c>
      <c r="AU143" s="142" t="s">
        <v>91</v>
      </c>
      <c r="BK143" s="216">
        <f>BK144+BK424+BK1717</f>
        <v>5840895.3200000003</v>
      </c>
    </row>
    <row r="144" spans="1:63" s="217" customFormat="1" ht="25.9" customHeight="1" x14ac:dyDescent="0.55000000000000004">
      <c r="B144" s="218"/>
      <c r="D144" s="219" t="s">
        <v>72</v>
      </c>
      <c r="E144" s="220" t="s">
        <v>132</v>
      </c>
      <c r="F144" s="220" t="s">
        <v>133</v>
      </c>
      <c r="J144" s="221">
        <f>BK144</f>
        <v>2667770.5000000005</v>
      </c>
      <c r="L144" s="218"/>
      <c r="M144" s="222"/>
      <c r="N144" s="223"/>
      <c r="O144" s="223"/>
      <c r="P144" s="224">
        <f>P145+P173+P191+P330+P418+P422</f>
        <v>0</v>
      </c>
      <c r="Q144" s="223"/>
      <c r="R144" s="224">
        <f>R145+R173+R191+R330+R418+R422</f>
        <v>64.789391640000005</v>
      </c>
      <c r="S144" s="223"/>
      <c r="T144" s="225">
        <f>T145+T173+T191+T330+T418+T422</f>
        <v>38.248400000000004</v>
      </c>
      <c r="AR144" s="219" t="s">
        <v>81</v>
      </c>
      <c r="AT144" s="226" t="s">
        <v>72</v>
      </c>
      <c r="AU144" s="226" t="s">
        <v>73</v>
      </c>
      <c r="AY144" s="219" t="s">
        <v>134</v>
      </c>
      <c r="BK144" s="227">
        <f>BK145+BK173+BK191+BK330+BK418+BK422</f>
        <v>2667770.5000000005</v>
      </c>
    </row>
    <row r="145" spans="1:65" s="217" customFormat="1" ht="22.9" customHeight="1" x14ac:dyDescent="0.5">
      <c r="B145" s="218"/>
      <c r="D145" s="219" t="s">
        <v>72</v>
      </c>
      <c r="E145" s="228" t="s">
        <v>83</v>
      </c>
      <c r="F145" s="228" t="s">
        <v>135</v>
      </c>
      <c r="J145" s="229">
        <f>BK145</f>
        <v>72791</v>
      </c>
      <c r="L145" s="218"/>
      <c r="M145" s="222"/>
      <c r="N145" s="223"/>
      <c r="O145" s="223"/>
      <c r="P145" s="224">
        <f>SUM(P146:P172)</f>
        <v>0</v>
      </c>
      <c r="Q145" s="223"/>
      <c r="R145" s="224">
        <f>SUM(R146:R172)</f>
        <v>35.154567910000004</v>
      </c>
      <c r="S145" s="223"/>
      <c r="T145" s="225">
        <f>SUM(T146:T172)</f>
        <v>0</v>
      </c>
      <c r="AR145" s="219" t="s">
        <v>81</v>
      </c>
      <c r="AT145" s="226" t="s">
        <v>72</v>
      </c>
      <c r="AU145" s="226" t="s">
        <v>81</v>
      </c>
      <c r="AY145" s="219" t="s">
        <v>134</v>
      </c>
      <c r="BK145" s="227">
        <f>SUM(BK146:BK172)</f>
        <v>72791</v>
      </c>
    </row>
    <row r="146" spans="1:65" s="152" customFormat="1" ht="24.2" customHeight="1" x14ac:dyDescent="0.4">
      <c r="A146" s="149"/>
      <c r="B146" s="150"/>
      <c r="C146" s="230" t="s">
        <v>81</v>
      </c>
      <c r="D146" s="230" t="s">
        <v>136</v>
      </c>
      <c r="E146" s="231" t="s">
        <v>137</v>
      </c>
      <c r="F146" s="232" t="s">
        <v>138</v>
      </c>
      <c r="G146" s="233" t="s">
        <v>139</v>
      </c>
      <c r="H146" s="234">
        <v>14.09</v>
      </c>
      <c r="I146" s="75">
        <v>3400</v>
      </c>
      <c r="J146" s="235">
        <f>ROUND(I146*H146,2)</f>
        <v>47906</v>
      </c>
      <c r="K146" s="236"/>
      <c r="L146" s="150"/>
      <c r="M146" s="237" t="s">
        <v>1</v>
      </c>
      <c r="N146" s="238" t="s">
        <v>38</v>
      </c>
      <c r="O146" s="239"/>
      <c r="P146" s="240">
        <f>O146*H146</f>
        <v>0</v>
      </c>
      <c r="Q146" s="240">
        <v>2.45329</v>
      </c>
      <c r="R146" s="240">
        <f>Q146*H146</f>
        <v>34.566856100000003</v>
      </c>
      <c r="S146" s="240">
        <v>0</v>
      </c>
      <c r="T146" s="241">
        <f>S146*H146</f>
        <v>0</v>
      </c>
      <c r="U146" s="149"/>
      <c r="V146" s="149"/>
      <c r="W146" s="149"/>
      <c r="X146" s="149"/>
      <c r="Y146" s="149"/>
      <c r="Z146" s="149"/>
      <c r="AA146" s="149"/>
      <c r="AB146" s="149"/>
      <c r="AC146" s="149"/>
      <c r="AD146" s="149"/>
      <c r="AE146" s="149"/>
      <c r="AR146" s="242" t="s">
        <v>140</v>
      </c>
      <c r="AT146" s="242" t="s">
        <v>136</v>
      </c>
      <c r="AU146" s="242" t="s">
        <v>83</v>
      </c>
      <c r="AY146" s="142" t="s">
        <v>134</v>
      </c>
      <c r="BE146" s="243">
        <f>IF(N146="základní",J146,0)</f>
        <v>47906</v>
      </c>
      <c r="BF146" s="243">
        <f>IF(N146="snížená",J146,0)</f>
        <v>0</v>
      </c>
      <c r="BG146" s="243">
        <f>IF(N146="zákl. přenesená",J146,0)</f>
        <v>0</v>
      </c>
      <c r="BH146" s="243">
        <f>IF(N146="sníž. přenesená",J146,0)</f>
        <v>0</v>
      </c>
      <c r="BI146" s="243">
        <f>IF(N146="nulová",J146,0)</f>
        <v>0</v>
      </c>
      <c r="BJ146" s="142" t="s">
        <v>81</v>
      </c>
      <c r="BK146" s="243">
        <f>ROUND(I146*H146,2)</f>
        <v>47906</v>
      </c>
      <c r="BL146" s="142" t="s">
        <v>140</v>
      </c>
      <c r="BM146" s="242" t="s">
        <v>141</v>
      </c>
    </row>
    <row r="147" spans="1:65" s="244" customFormat="1" x14ac:dyDescent="0.4">
      <c r="B147" s="245"/>
      <c r="D147" s="246" t="s">
        <v>142</v>
      </c>
      <c r="E147" s="247" t="s">
        <v>1</v>
      </c>
      <c r="F147" s="248" t="s">
        <v>143</v>
      </c>
      <c r="H147" s="247" t="s">
        <v>1</v>
      </c>
      <c r="L147" s="245"/>
      <c r="M147" s="249"/>
      <c r="N147" s="250"/>
      <c r="O147" s="250"/>
      <c r="P147" s="250"/>
      <c r="Q147" s="250"/>
      <c r="R147" s="250"/>
      <c r="S147" s="250"/>
      <c r="T147" s="251"/>
      <c r="AT147" s="247" t="s">
        <v>142</v>
      </c>
      <c r="AU147" s="247" t="s">
        <v>83</v>
      </c>
      <c r="AV147" s="244" t="s">
        <v>81</v>
      </c>
      <c r="AW147" s="244" t="s">
        <v>30</v>
      </c>
      <c r="AX147" s="244" t="s">
        <v>73</v>
      </c>
      <c r="AY147" s="247" t="s">
        <v>134</v>
      </c>
    </row>
    <row r="148" spans="1:65" s="244" customFormat="1" x14ac:dyDescent="0.4">
      <c r="B148" s="245"/>
      <c r="D148" s="246" t="s">
        <v>142</v>
      </c>
      <c r="E148" s="247" t="s">
        <v>1</v>
      </c>
      <c r="F148" s="248" t="s">
        <v>144</v>
      </c>
      <c r="H148" s="247" t="s">
        <v>1</v>
      </c>
      <c r="L148" s="245"/>
      <c r="M148" s="249"/>
      <c r="N148" s="250"/>
      <c r="O148" s="250"/>
      <c r="P148" s="250"/>
      <c r="Q148" s="250"/>
      <c r="R148" s="250"/>
      <c r="S148" s="250"/>
      <c r="T148" s="251"/>
      <c r="AT148" s="247" t="s">
        <v>142</v>
      </c>
      <c r="AU148" s="247" t="s">
        <v>83</v>
      </c>
      <c r="AV148" s="244" t="s">
        <v>81</v>
      </c>
      <c r="AW148" s="244" t="s">
        <v>30</v>
      </c>
      <c r="AX148" s="244" t="s">
        <v>73</v>
      </c>
      <c r="AY148" s="247" t="s">
        <v>134</v>
      </c>
    </row>
    <row r="149" spans="1:65" s="252" customFormat="1" x14ac:dyDescent="0.4">
      <c r="B149" s="253"/>
      <c r="D149" s="246" t="s">
        <v>142</v>
      </c>
      <c r="E149" s="254" t="s">
        <v>1</v>
      </c>
      <c r="F149" s="255" t="s">
        <v>145</v>
      </c>
      <c r="H149" s="256">
        <v>0.42899999999999999</v>
      </c>
      <c r="L149" s="253"/>
      <c r="M149" s="257"/>
      <c r="N149" s="258"/>
      <c r="O149" s="258"/>
      <c r="P149" s="258"/>
      <c r="Q149" s="258"/>
      <c r="R149" s="258"/>
      <c r="S149" s="258"/>
      <c r="T149" s="259"/>
      <c r="AT149" s="254" t="s">
        <v>142</v>
      </c>
      <c r="AU149" s="254" t="s">
        <v>83</v>
      </c>
      <c r="AV149" s="252" t="s">
        <v>83</v>
      </c>
      <c r="AW149" s="252" t="s">
        <v>30</v>
      </c>
      <c r="AX149" s="252" t="s">
        <v>73</v>
      </c>
      <c r="AY149" s="254" t="s">
        <v>134</v>
      </c>
    </row>
    <row r="150" spans="1:65" s="244" customFormat="1" x14ac:dyDescent="0.4">
      <c r="B150" s="245"/>
      <c r="D150" s="246" t="s">
        <v>142</v>
      </c>
      <c r="E150" s="247" t="s">
        <v>1</v>
      </c>
      <c r="F150" s="248" t="s">
        <v>146</v>
      </c>
      <c r="H150" s="247" t="s">
        <v>1</v>
      </c>
      <c r="L150" s="245"/>
      <c r="M150" s="249"/>
      <c r="N150" s="250"/>
      <c r="O150" s="250"/>
      <c r="P150" s="250"/>
      <c r="Q150" s="250"/>
      <c r="R150" s="250"/>
      <c r="S150" s="250"/>
      <c r="T150" s="251"/>
      <c r="AT150" s="247" t="s">
        <v>142</v>
      </c>
      <c r="AU150" s="247" t="s">
        <v>83</v>
      </c>
      <c r="AV150" s="244" t="s">
        <v>81</v>
      </c>
      <c r="AW150" s="244" t="s">
        <v>30</v>
      </c>
      <c r="AX150" s="244" t="s">
        <v>73</v>
      </c>
      <c r="AY150" s="247" t="s">
        <v>134</v>
      </c>
    </row>
    <row r="151" spans="1:65" s="252" customFormat="1" x14ac:dyDescent="0.4">
      <c r="B151" s="253"/>
      <c r="D151" s="246" t="s">
        <v>142</v>
      </c>
      <c r="E151" s="254" t="s">
        <v>1</v>
      </c>
      <c r="F151" s="255" t="s">
        <v>147</v>
      </c>
      <c r="H151" s="256">
        <v>0.49399999999999999</v>
      </c>
      <c r="L151" s="253"/>
      <c r="M151" s="257"/>
      <c r="N151" s="258"/>
      <c r="O151" s="258"/>
      <c r="P151" s="258"/>
      <c r="Q151" s="258"/>
      <c r="R151" s="258"/>
      <c r="S151" s="258"/>
      <c r="T151" s="259"/>
      <c r="AT151" s="254" t="s">
        <v>142</v>
      </c>
      <c r="AU151" s="254" t="s">
        <v>83</v>
      </c>
      <c r="AV151" s="252" t="s">
        <v>83</v>
      </c>
      <c r="AW151" s="252" t="s">
        <v>30</v>
      </c>
      <c r="AX151" s="252" t="s">
        <v>73</v>
      </c>
      <c r="AY151" s="254" t="s">
        <v>134</v>
      </c>
    </row>
    <row r="152" spans="1:65" s="244" customFormat="1" x14ac:dyDescent="0.4">
      <c r="B152" s="245"/>
      <c r="D152" s="246" t="s">
        <v>142</v>
      </c>
      <c r="E152" s="247" t="s">
        <v>1</v>
      </c>
      <c r="F152" s="248" t="s">
        <v>148</v>
      </c>
      <c r="H152" s="247" t="s">
        <v>1</v>
      </c>
      <c r="L152" s="245"/>
      <c r="M152" s="249"/>
      <c r="N152" s="250"/>
      <c r="O152" s="250"/>
      <c r="P152" s="250"/>
      <c r="Q152" s="250"/>
      <c r="R152" s="250"/>
      <c r="S152" s="250"/>
      <c r="T152" s="251"/>
      <c r="AT152" s="247" t="s">
        <v>142</v>
      </c>
      <c r="AU152" s="247" t="s">
        <v>83</v>
      </c>
      <c r="AV152" s="244" t="s">
        <v>81</v>
      </c>
      <c r="AW152" s="244" t="s">
        <v>30</v>
      </c>
      <c r="AX152" s="244" t="s">
        <v>73</v>
      </c>
      <c r="AY152" s="247" t="s">
        <v>134</v>
      </c>
    </row>
    <row r="153" spans="1:65" s="252" customFormat="1" x14ac:dyDescent="0.4">
      <c r="B153" s="253"/>
      <c r="D153" s="246" t="s">
        <v>142</v>
      </c>
      <c r="E153" s="254" t="s">
        <v>1</v>
      </c>
      <c r="F153" s="255" t="s">
        <v>149</v>
      </c>
      <c r="H153" s="256">
        <v>4.181</v>
      </c>
      <c r="L153" s="253"/>
      <c r="M153" s="257"/>
      <c r="N153" s="258"/>
      <c r="O153" s="258"/>
      <c r="P153" s="258"/>
      <c r="Q153" s="258"/>
      <c r="R153" s="258"/>
      <c r="S153" s="258"/>
      <c r="T153" s="259"/>
      <c r="AT153" s="254" t="s">
        <v>142</v>
      </c>
      <c r="AU153" s="254" t="s">
        <v>83</v>
      </c>
      <c r="AV153" s="252" t="s">
        <v>83</v>
      </c>
      <c r="AW153" s="252" t="s">
        <v>30</v>
      </c>
      <c r="AX153" s="252" t="s">
        <v>73</v>
      </c>
      <c r="AY153" s="254" t="s">
        <v>134</v>
      </c>
    </row>
    <row r="154" spans="1:65" s="244" customFormat="1" x14ac:dyDescent="0.4">
      <c r="B154" s="245"/>
      <c r="D154" s="246" t="s">
        <v>142</v>
      </c>
      <c r="E154" s="247" t="s">
        <v>1</v>
      </c>
      <c r="F154" s="248" t="s">
        <v>150</v>
      </c>
      <c r="H154" s="247" t="s">
        <v>1</v>
      </c>
      <c r="L154" s="245"/>
      <c r="M154" s="249"/>
      <c r="N154" s="250"/>
      <c r="O154" s="250"/>
      <c r="P154" s="250"/>
      <c r="Q154" s="250"/>
      <c r="R154" s="250"/>
      <c r="S154" s="250"/>
      <c r="T154" s="251"/>
      <c r="AT154" s="247" t="s">
        <v>142</v>
      </c>
      <c r="AU154" s="247" t="s">
        <v>83</v>
      </c>
      <c r="AV154" s="244" t="s">
        <v>81</v>
      </c>
      <c r="AW154" s="244" t="s">
        <v>30</v>
      </c>
      <c r="AX154" s="244" t="s">
        <v>73</v>
      </c>
      <c r="AY154" s="247" t="s">
        <v>134</v>
      </c>
    </row>
    <row r="155" spans="1:65" s="252" customFormat="1" x14ac:dyDescent="0.4">
      <c r="B155" s="253"/>
      <c r="D155" s="246" t="s">
        <v>142</v>
      </c>
      <c r="E155" s="254" t="s">
        <v>1</v>
      </c>
      <c r="F155" s="255" t="s">
        <v>151</v>
      </c>
      <c r="H155" s="256">
        <v>0.54800000000000004</v>
      </c>
      <c r="L155" s="253"/>
      <c r="M155" s="257"/>
      <c r="N155" s="258"/>
      <c r="O155" s="258"/>
      <c r="P155" s="258"/>
      <c r="Q155" s="258"/>
      <c r="R155" s="258"/>
      <c r="S155" s="258"/>
      <c r="T155" s="259"/>
      <c r="AT155" s="254" t="s">
        <v>142</v>
      </c>
      <c r="AU155" s="254" t="s">
        <v>83</v>
      </c>
      <c r="AV155" s="252" t="s">
        <v>83</v>
      </c>
      <c r="AW155" s="252" t="s">
        <v>30</v>
      </c>
      <c r="AX155" s="252" t="s">
        <v>73</v>
      </c>
      <c r="AY155" s="254" t="s">
        <v>134</v>
      </c>
    </row>
    <row r="156" spans="1:65" s="244" customFormat="1" x14ac:dyDescent="0.4">
      <c r="B156" s="245"/>
      <c r="D156" s="246" t="s">
        <v>142</v>
      </c>
      <c r="E156" s="247" t="s">
        <v>1</v>
      </c>
      <c r="F156" s="248" t="s">
        <v>152</v>
      </c>
      <c r="H156" s="247" t="s">
        <v>1</v>
      </c>
      <c r="L156" s="245"/>
      <c r="M156" s="249"/>
      <c r="N156" s="250"/>
      <c r="O156" s="250"/>
      <c r="P156" s="250"/>
      <c r="Q156" s="250"/>
      <c r="R156" s="250"/>
      <c r="S156" s="250"/>
      <c r="T156" s="251"/>
      <c r="AT156" s="247" t="s">
        <v>142</v>
      </c>
      <c r="AU156" s="247" t="s">
        <v>83</v>
      </c>
      <c r="AV156" s="244" t="s">
        <v>81</v>
      </c>
      <c r="AW156" s="244" t="s">
        <v>30</v>
      </c>
      <c r="AX156" s="244" t="s">
        <v>73</v>
      </c>
      <c r="AY156" s="247" t="s">
        <v>134</v>
      </c>
    </row>
    <row r="157" spans="1:65" s="252" customFormat="1" x14ac:dyDescent="0.4">
      <c r="B157" s="253"/>
      <c r="D157" s="246" t="s">
        <v>142</v>
      </c>
      <c r="E157" s="254" t="s">
        <v>1</v>
      </c>
      <c r="F157" s="255" t="s">
        <v>153</v>
      </c>
      <c r="H157" s="256">
        <v>0.379</v>
      </c>
      <c r="L157" s="253"/>
      <c r="M157" s="257"/>
      <c r="N157" s="258"/>
      <c r="O157" s="258"/>
      <c r="P157" s="258"/>
      <c r="Q157" s="258"/>
      <c r="R157" s="258"/>
      <c r="S157" s="258"/>
      <c r="T157" s="259"/>
      <c r="AT157" s="254" t="s">
        <v>142</v>
      </c>
      <c r="AU157" s="254" t="s">
        <v>83</v>
      </c>
      <c r="AV157" s="252" t="s">
        <v>83</v>
      </c>
      <c r="AW157" s="252" t="s">
        <v>30</v>
      </c>
      <c r="AX157" s="252" t="s">
        <v>73</v>
      </c>
      <c r="AY157" s="254" t="s">
        <v>134</v>
      </c>
    </row>
    <row r="158" spans="1:65" s="244" customFormat="1" x14ac:dyDescent="0.4">
      <c r="B158" s="245"/>
      <c r="D158" s="246" t="s">
        <v>142</v>
      </c>
      <c r="E158" s="247" t="s">
        <v>1</v>
      </c>
      <c r="F158" s="248" t="s">
        <v>154</v>
      </c>
      <c r="H158" s="247" t="s">
        <v>1</v>
      </c>
      <c r="L158" s="245"/>
      <c r="M158" s="249"/>
      <c r="N158" s="250"/>
      <c r="O158" s="250"/>
      <c r="P158" s="250"/>
      <c r="Q158" s="250"/>
      <c r="R158" s="250"/>
      <c r="S158" s="250"/>
      <c r="T158" s="251"/>
      <c r="AT158" s="247" t="s">
        <v>142</v>
      </c>
      <c r="AU158" s="247" t="s">
        <v>83</v>
      </c>
      <c r="AV158" s="244" t="s">
        <v>81</v>
      </c>
      <c r="AW158" s="244" t="s">
        <v>30</v>
      </c>
      <c r="AX158" s="244" t="s">
        <v>73</v>
      </c>
      <c r="AY158" s="247" t="s">
        <v>134</v>
      </c>
    </row>
    <row r="159" spans="1:65" s="252" customFormat="1" x14ac:dyDescent="0.4">
      <c r="B159" s="253"/>
      <c r="D159" s="246" t="s">
        <v>142</v>
      </c>
      <c r="E159" s="254" t="s">
        <v>1</v>
      </c>
      <c r="F159" s="255" t="s">
        <v>155</v>
      </c>
      <c r="H159" s="256">
        <v>1.0760000000000001</v>
      </c>
      <c r="L159" s="253"/>
      <c r="M159" s="257"/>
      <c r="N159" s="258"/>
      <c r="O159" s="258"/>
      <c r="P159" s="258"/>
      <c r="Q159" s="258"/>
      <c r="R159" s="258"/>
      <c r="S159" s="258"/>
      <c r="T159" s="259"/>
      <c r="AT159" s="254" t="s">
        <v>142</v>
      </c>
      <c r="AU159" s="254" t="s">
        <v>83</v>
      </c>
      <c r="AV159" s="252" t="s">
        <v>83</v>
      </c>
      <c r="AW159" s="252" t="s">
        <v>30</v>
      </c>
      <c r="AX159" s="252" t="s">
        <v>73</v>
      </c>
      <c r="AY159" s="254" t="s">
        <v>134</v>
      </c>
    </row>
    <row r="160" spans="1:65" s="244" customFormat="1" x14ac:dyDescent="0.4">
      <c r="B160" s="245"/>
      <c r="D160" s="246" t="s">
        <v>142</v>
      </c>
      <c r="E160" s="247" t="s">
        <v>1</v>
      </c>
      <c r="F160" s="248" t="s">
        <v>156</v>
      </c>
      <c r="H160" s="247" t="s">
        <v>1</v>
      </c>
      <c r="L160" s="245"/>
      <c r="M160" s="249"/>
      <c r="N160" s="250"/>
      <c r="O160" s="250"/>
      <c r="P160" s="250"/>
      <c r="Q160" s="250"/>
      <c r="R160" s="250"/>
      <c r="S160" s="250"/>
      <c r="T160" s="251"/>
      <c r="AT160" s="247" t="s">
        <v>142</v>
      </c>
      <c r="AU160" s="247" t="s">
        <v>83</v>
      </c>
      <c r="AV160" s="244" t="s">
        <v>81</v>
      </c>
      <c r="AW160" s="244" t="s">
        <v>30</v>
      </c>
      <c r="AX160" s="244" t="s">
        <v>73</v>
      </c>
      <c r="AY160" s="247" t="s">
        <v>134</v>
      </c>
    </row>
    <row r="161" spans="1:65" s="252" customFormat="1" x14ac:dyDescent="0.4">
      <c r="B161" s="253"/>
      <c r="D161" s="246" t="s">
        <v>142</v>
      </c>
      <c r="E161" s="254" t="s">
        <v>1</v>
      </c>
      <c r="F161" s="255" t="s">
        <v>157</v>
      </c>
      <c r="H161" s="256">
        <v>2.3119999999999998</v>
      </c>
      <c r="L161" s="253"/>
      <c r="M161" s="257"/>
      <c r="N161" s="258"/>
      <c r="O161" s="258"/>
      <c r="P161" s="258"/>
      <c r="Q161" s="258"/>
      <c r="R161" s="258"/>
      <c r="S161" s="258"/>
      <c r="T161" s="259"/>
      <c r="AT161" s="254" t="s">
        <v>142</v>
      </c>
      <c r="AU161" s="254" t="s">
        <v>83</v>
      </c>
      <c r="AV161" s="252" t="s">
        <v>83</v>
      </c>
      <c r="AW161" s="252" t="s">
        <v>30</v>
      </c>
      <c r="AX161" s="252" t="s">
        <v>73</v>
      </c>
      <c r="AY161" s="254" t="s">
        <v>134</v>
      </c>
    </row>
    <row r="162" spans="1:65" s="244" customFormat="1" x14ac:dyDescent="0.4">
      <c r="B162" s="245"/>
      <c r="D162" s="246" t="s">
        <v>142</v>
      </c>
      <c r="E162" s="247" t="s">
        <v>1</v>
      </c>
      <c r="F162" s="248" t="s">
        <v>158</v>
      </c>
      <c r="H162" s="247" t="s">
        <v>1</v>
      </c>
      <c r="L162" s="245"/>
      <c r="M162" s="249"/>
      <c r="N162" s="250"/>
      <c r="O162" s="250"/>
      <c r="P162" s="250"/>
      <c r="Q162" s="250"/>
      <c r="R162" s="250"/>
      <c r="S162" s="250"/>
      <c r="T162" s="251"/>
      <c r="AT162" s="247" t="s">
        <v>142</v>
      </c>
      <c r="AU162" s="247" t="s">
        <v>83</v>
      </c>
      <c r="AV162" s="244" t="s">
        <v>81</v>
      </c>
      <c r="AW162" s="244" t="s">
        <v>30</v>
      </c>
      <c r="AX162" s="244" t="s">
        <v>73</v>
      </c>
      <c r="AY162" s="247" t="s">
        <v>134</v>
      </c>
    </row>
    <row r="163" spans="1:65" s="252" customFormat="1" x14ac:dyDescent="0.4">
      <c r="B163" s="253"/>
      <c r="D163" s="246" t="s">
        <v>142</v>
      </c>
      <c r="E163" s="254" t="s">
        <v>1</v>
      </c>
      <c r="F163" s="255" t="s">
        <v>159</v>
      </c>
      <c r="H163" s="256">
        <v>1.093</v>
      </c>
      <c r="L163" s="253"/>
      <c r="M163" s="257"/>
      <c r="N163" s="258"/>
      <c r="O163" s="258"/>
      <c r="P163" s="258"/>
      <c r="Q163" s="258"/>
      <c r="R163" s="258"/>
      <c r="S163" s="258"/>
      <c r="T163" s="259"/>
      <c r="AT163" s="254" t="s">
        <v>142</v>
      </c>
      <c r="AU163" s="254" t="s">
        <v>83</v>
      </c>
      <c r="AV163" s="252" t="s">
        <v>83</v>
      </c>
      <c r="AW163" s="252" t="s">
        <v>30</v>
      </c>
      <c r="AX163" s="252" t="s">
        <v>73</v>
      </c>
      <c r="AY163" s="254" t="s">
        <v>134</v>
      </c>
    </row>
    <row r="164" spans="1:65" s="244" customFormat="1" x14ac:dyDescent="0.4">
      <c r="B164" s="245"/>
      <c r="D164" s="246" t="s">
        <v>142</v>
      </c>
      <c r="E164" s="247" t="s">
        <v>1</v>
      </c>
      <c r="F164" s="248" t="s">
        <v>160</v>
      </c>
      <c r="H164" s="247" t="s">
        <v>1</v>
      </c>
      <c r="L164" s="245"/>
      <c r="M164" s="249"/>
      <c r="N164" s="250"/>
      <c r="O164" s="250"/>
      <c r="P164" s="250"/>
      <c r="Q164" s="250"/>
      <c r="R164" s="250"/>
      <c r="S164" s="250"/>
      <c r="T164" s="251"/>
      <c r="AT164" s="247" t="s">
        <v>142</v>
      </c>
      <c r="AU164" s="247" t="s">
        <v>83</v>
      </c>
      <c r="AV164" s="244" t="s">
        <v>81</v>
      </c>
      <c r="AW164" s="244" t="s">
        <v>30</v>
      </c>
      <c r="AX164" s="244" t="s">
        <v>73</v>
      </c>
      <c r="AY164" s="247" t="s">
        <v>134</v>
      </c>
    </row>
    <row r="165" spans="1:65" s="252" customFormat="1" x14ac:dyDescent="0.4">
      <c r="B165" s="253"/>
      <c r="D165" s="246" t="s">
        <v>142</v>
      </c>
      <c r="E165" s="254" t="s">
        <v>1</v>
      </c>
      <c r="F165" s="255" t="s">
        <v>161</v>
      </c>
      <c r="H165" s="256">
        <v>0.57899999999999996</v>
      </c>
      <c r="L165" s="253"/>
      <c r="M165" s="257"/>
      <c r="N165" s="258"/>
      <c r="O165" s="258"/>
      <c r="P165" s="258"/>
      <c r="Q165" s="258"/>
      <c r="R165" s="258"/>
      <c r="S165" s="258"/>
      <c r="T165" s="259"/>
      <c r="AT165" s="254" t="s">
        <v>142</v>
      </c>
      <c r="AU165" s="254" t="s">
        <v>83</v>
      </c>
      <c r="AV165" s="252" t="s">
        <v>83</v>
      </c>
      <c r="AW165" s="252" t="s">
        <v>30</v>
      </c>
      <c r="AX165" s="252" t="s">
        <v>73</v>
      </c>
      <c r="AY165" s="254" t="s">
        <v>134</v>
      </c>
    </row>
    <row r="166" spans="1:65" s="244" customFormat="1" x14ac:dyDescent="0.4">
      <c r="B166" s="245"/>
      <c r="D166" s="246" t="s">
        <v>142</v>
      </c>
      <c r="E166" s="247" t="s">
        <v>1</v>
      </c>
      <c r="F166" s="248" t="s">
        <v>162</v>
      </c>
      <c r="H166" s="247" t="s">
        <v>1</v>
      </c>
      <c r="L166" s="245"/>
      <c r="M166" s="249"/>
      <c r="N166" s="250"/>
      <c r="O166" s="250"/>
      <c r="P166" s="250"/>
      <c r="Q166" s="250"/>
      <c r="R166" s="250"/>
      <c r="S166" s="250"/>
      <c r="T166" s="251"/>
      <c r="AT166" s="247" t="s">
        <v>142</v>
      </c>
      <c r="AU166" s="247" t="s">
        <v>83</v>
      </c>
      <c r="AV166" s="244" t="s">
        <v>81</v>
      </c>
      <c r="AW166" s="244" t="s">
        <v>30</v>
      </c>
      <c r="AX166" s="244" t="s">
        <v>73</v>
      </c>
      <c r="AY166" s="247" t="s">
        <v>134</v>
      </c>
    </row>
    <row r="167" spans="1:65" s="252" customFormat="1" x14ac:dyDescent="0.4">
      <c r="B167" s="253"/>
      <c r="D167" s="246" t="s">
        <v>142</v>
      </c>
      <c r="E167" s="254" t="s">
        <v>1</v>
      </c>
      <c r="F167" s="255" t="s">
        <v>163</v>
      </c>
      <c r="H167" s="256">
        <v>2.9990000000000001</v>
      </c>
      <c r="L167" s="253"/>
      <c r="M167" s="257"/>
      <c r="N167" s="258"/>
      <c r="O167" s="258"/>
      <c r="P167" s="258"/>
      <c r="Q167" s="258"/>
      <c r="R167" s="258"/>
      <c r="S167" s="258"/>
      <c r="T167" s="259"/>
      <c r="AT167" s="254" t="s">
        <v>142</v>
      </c>
      <c r="AU167" s="254" t="s">
        <v>83</v>
      </c>
      <c r="AV167" s="252" t="s">
        <v>83</v>
      </c>
      <c r="AW167" s="252" t="s">
        <v>30</v>
      </c>
      <c r="AX167" s="252" t="s">
        <v>73</v>
      </c>
      <c r="AY167" s="254" t="s">
        <v>134</v>
      </c>
    </row>
    <row r="168" spans="1:65" s="260" customFormat="1" x14ac:dyDescent="0.4">
      <c r="B168" s="261"/>
      <c r="D168" s="246" t="s">
        <v>142</v>
      </c>
      <c r="E168" s="262" t="s">
        <v>1</v>
      </c>
      <c r="F168" s="263" t="s">
        <v>164</v>
      </c>
      <c r="H168" s="264">
        <v>14.090000000000002</v>
      </c>
      <c r="L168" s="261"/>
      <c r="M168" s="265"/>
      <c r="N168" s="266"/>
      <c r="O168" s="266"/>
      <c r="P168" s="266"/>
      <c r="Q168" s="266"/>
      <c r="R168" s="266"/>
      <c r="S168" s="266"/>
      <c r="T168" s="267"/>
      <c r="AT168" s="262" t="s">
        <v>142</v>
      </c>
      <c r="AU168" s="262" t="s">
        <v>83</v>
      </c>
      <c r="AV168" s="260" t="s">
        <v>140</v>
      </c>
      <c r="AW168" s="260" t="s">
        <v>30</v>
      </c>
      <c r="AX168" s="260" t="s">
        <v>81</v>
      </c>
      <c r="AY168" s="262" t="s">
        <v>134</v>
      </c>
    </row>
    <row r="169" spans="1:65" s="152" customFormat="1" ht="16.5" customHeight="1" x14ac:dyDescent="0.4">
      <c r="A169" s="149"/>
      <c r="B169" s="150"/>
      <c r="C169" s="230" t="s">
        <v>83</v>
      </c>
      <c r="D169" s="230" t="s">
        <v>136</v>
      </c>
      <c r="E169" s="231" t="s">
        <v>165</v>
      </c>
      <c r="F169" s="232" t="s">
        <v>166</v>
      </c>
      <c r="G169" s="233" t="s">
        <v>167</v>
      </c>
      <c r="H169" s="234">
        <v>0.55300000000000005</v>
      </c>
      <c r="I169" s="75">
        <v>45000</v>
      </c>
      <c r="J169" s="235">
        <f>ROUND(I169*H169,2)</f>
        <v>24885</v>
      </c>
      <c r="K169" s="236"/>
      <c r="L169" s="150"/>
      <c r="M169" s="237" t="s">
        <v>1</v>
      </c>
      <c r="N169" s="238" t="s">
        <v>38</v>
      </c>
      <c r="O169" s="239"/>
      <c r="P169" s="240">
        <f>O169*H169</f>
        <v>0</v>
      </c>
      <c r="Q169" s="240">
        <v>1.06277</v>
      </c>
      <c r="R169" s="240">
        <f>Q169*H169</f>
        <v>0.58771181000000006</v>
      </c>
      <c r="S169" s="240">
        <v>0</v>
      </c>
      <c r="T169" s="241">
        <f>S169*H169</f>
        <v>0</v>
      </c>
      <c r="U169" s="149"/>
      <c r="V169" s="149"/>
      <c r="W169" s="149"/>
      <c r="X169" s="149"/>
      <c r="Y169" s="149"/>
      <c r="Z169" s="149"/>
      <c r="AA169" s="149"/>
      <c r="AB169" s="149"/>
      <c r="AC169" s="149"/>
      <c r="AD169" s="149"/>
      <c r="AE169" s="149"/>
      <c r="AR169" s="242" t="s">
        <v>140</v>
      </c>
      <c r="AT169" s="242" t="s">
        <v>136</v>
      </c>
      <c r="AU169" s="242" t="s">
        <v>83</v>
      </c>
      <c r="AY169" s="142" t="s">
        <v>134</v>
      </c>
      <c r="BE169" s="243">
        <f>IF(N169="základní",J169,0)</f>
        <v>24885</v>
      </c>
      <c r="BF169" s="243">
        <f>IF(N169="snížená",J169,0)</f>
        <v>0</v>
      </c>
      <c r="BG169" s="243">
        <f>IF(N169="zákl. přenesená",J169,0)</f>
        <v>0</v>
      </c>
      <c r="BH169" s="243">
        <f>IF(N169="sníž. přenesená",J169,0)</f>
        <v>0</v>
      </c>
      <c r="BI169" s="243">
        <f>IF(N169="nulová",J169,0)</f>
        <v>0</v>
      </c>
      <c r="BJ169" s="142" t="s">
        <v>81</v>
      </c>
      <c r="BK169" s="243">
        <f>ROUND(I169*H169,2)</f>
        <v>24885</v>
      </c>
      <c r="BL169" s="142" t="s">
        <v>140</v>
      </c>
      <c r="BM169" s="242" t="s">
        <v>168</v>
      </c>
    </row>
    <row r="170" spans="1:65" s="244" customFormat="1" x14ac:dyDescent="0.4">
      <c r="B170" s="245"/>
      <c r="D170" s="246" t="s">
        <v>142</v>
      </c>
      <c r="E170" s="247" t="s">
        <v>1</v>
      </c>
      <c r="F170" s="248" t="s">
        <v>169</v>
      </c>
      <c r="H170" s="247" t="s">
        <v>1</v>
      </c>
      <c r="L170" s="245"/>
      <c r="M170" s="249"/>
      <c r="N170" s="250"/>
      <c r="O170" s="250"/>
      <c r="P170" s="250"/>
      <c r="Q170" s="250"/>
      <c r="R170" s="250"/>
      <c r="S170" s="250"/>
      <c r="T170" s="251"/>
      <c r="AT170" s="247" t="s">
        <v>142</v>
      </c>
      <c r="AU170" s="247" t="s">
        <v>83</v>
      </c>
      <c r="AV170" s="244" t="s">
        <v>81</v>
      </c>
      <c r="AW170" s="244" t="s">
        <v>30</v>
      </c>
      <c r="AX170" s="244" t="s">
        <v>73</v>
      </c>
      <c r="AY170" s="247" t="s">
        <v>134</v>
      </c>
    </row>
    <row r="171" spans="1:65" s="252" customFormat="1" x14ac:dyDescent="0.4">
      <c r="B171" s="253"/>
      <c r="D171" s="246" t="s">
        <v>142</v>
      </c>
      <c r="E171" s="254" t="s">
        <v>1</v>
      </c>
      <c r="F171" s="255" t="s">
        <v>170</v>
      </c>
      <c r="H171" s="256">
        <v>0.55300000000000005</v>
      </c>
      <c r="L171" s="253"/>
      <c r="M171" s="257"/>
      <c r="N171" s="258"/>
      <c r="O171" s="258"/>
      <c r="P171" s="258"/>
      <c r="Q171" s="258"/>
      <c r="R171" s="258"/>
      <c r="S171" s="258"/>
      <c r="T171" s="259"/>
      <c r="AT171" s="254" t="s">
        <v>142</v>
      </c>
      <c r="AU171" s="254" t="s">
        <v>83</v>
      </c>
      <c r="AV171" s="252" t="s">
        <v>83</v>
      </c>
      <c r="AW171" s="252" t="s">
        <v>30</v>
      </c>
      <c r="AX171" s="252" t="s">
        <v>73</v>
      </c>
      <c r="AY171" s="254" t="s">
        <v>134</v>
      </c>
    </row>
    <row r="172" spans="1:65" s="260" customFormat="1" x14ac:dyDescent="0.4">
      <c r="B172" s="261"/>
      <c r="D172" s="246" t="s">
        <v>142</v>
      </c>
      <c r="E172" s="262" t="s">
        <v>1</v>
      </c>
      <c r="F172" s="263" t="s">
        <v>164</v>
      </c>
      <c r="H172" s="264">
        <v>0.55300000000000005</v>
      </c>
      <c r="L172" s="261"/>
      <c r="M172" s="265"/>
      <c r="N172" s="266"/>
      <c r="O172" s="266"/>
      <c r="P172" s="266"/>
      <c r="Q172" s="266"/>
      <c r="R172" s="266"/>
      <c r="S172" s="266"/>
      <c r="T172" s="267"/>
      <c r="AT172" s="262" t="s">
        <v>142</v>
      </c>
      <c r="AU172" s="262" t="s">
        <v>83</v>
      </c>
      <c r="AV172" s="260" t="s">
        <v>140</v>
      </c>
      <c r="AW172" s="260" t="s">
        <v>30</v>
      </c>
      <c r="AX172" s="260" t="s">
        <v>81</v>
      </c>
      <c r="AY172" s="262" t="s">
        <v>134</v>
      </c>
    </row>
    <row r="173" spans="1:65" s="217" customFormat="1" ht="22.9" customHeight="1" x14ac:dyDescent="0.5">
      <c r="B173" s="218"/>
      <c r="D173" s="219" t="s">
        <v>72</v>
      </c>
      <c r="E173" s="228" t="s">
        <v>171</v>
      </c>
      <c r="F173" s="228" t="s">
        <v>172</v>
      </c>
      <c r="J173" s="229">
        <f>BK173</f>
        <v>11383.32</v>
      </c>
      <c r="L173" s="218"/>
      <c r="M173" s="222"/>
      <c r="N173" s="223"/>
      <c r="O173" s="223"/>
      <c r="P173" s="224">
        <f>SUM(P174:P190)</f>
        <v>0</v>
      </c>
      <c r="Q173" s="223"/>
      <c r="R173" s="224">
        <f>SUM(R174:R190)</f>
        <v>0.78001657999999996</v>
      </c>
      <c r="S173" s="223"/>
      <c r="T173" s="225">
        <f>SUM(T174:T190)</f>
        <v>0</v>
      </c>
      <c r="AR173" s="219" t="s">
        <v>81</v>
      </c>
      <c r="AT173" s="226" t="s">
        <v>72</v>
      </c>
      <c r="AU173" s="226" t="s">
        <v>81</v>
      </c>
      <c r="AY173" s="219" t="s">
        <v>134</v>
      </c>
      <c r="BK173" s="227">
        <f>SUM(BK174:BK190)</f>
        <v>11383.32</v>
      </c>
    </row>
    <row r="174" spans="1:65" s="152" customFormat="1" ht="33" customHeight="1" x14ac:dyDescent="0.4">
      <c r="A174" s="149"/>
      <c r="B174" s="150"/>
      <c r="C174" s="230" t="s">
        <v>171</v>
      </c>
      <c r="D174" s="230" t="s">
        <v>136</v>
      </c>
      <c r="E174" s="231" t="s">
        <v>173</v>
      </c>
      <c r="F174" s="232" t="s">
        <v>174</v>
      </c>
      <c r="G174" s="233" t="s">
        <v>175</v>
      </c>
      <c r="H174" s="234">
        <v>3.03</v>
      </c>
      <c r="I174" s="75">
        <v>1200</v>
      </c>
      <c r="J174" s="235">
        <f>ROUND(I174*H174,2)</f>
        <v>3636</v>
      </c>
      <c r="K174" s="236"/>
      <c r="L174" s="150"/>
      <c r="M174" s="237" t="s">
        <v>1</v>
      </c>
      <c r="N174" s="238" t="s">
        <v>38</v>
      </c>
      <c r="O174" s="239"/>
      <c r="P174" s="240">
        <f>O174*H174</f>
        <v>0</v>
      </c>
      <c r="Q174" s="240">
        <v>8.0610000000000001E-2</v>
      </c>
      <c r="R174" s="240">
        <f>Q174*H174</f>
        <v>0.24424829999999997</v>
      </c>
      <c r="S174" s="240">
        <v>0</v>
      </c>
      <c r="T174" s="241">
        <f>S174*H174</f>
        <v>0</v>
      </c>
      <c r="U174" s="149"/>
      <c r="V174" s="149"/>
      <c r="W174" s="149"/>
      <c r="X174" s="149"/>
      <c r="Y174" s="149"/>
      <c r="Z174" s="149"/>
      <c r="AA174" s="149"/>
      <c r="AB174" s="149"/>
      <c r="AC174" s="149"/>
      <c r="AD174" s="149"/>
      <c r="AE174" s="149"/>
      <c r="AR174" s="242" t="s">
        <v>140</v>
      </c>
      <c r="AT174" s="242" t="s">
        <v>136</v>
      </c>
      <c r="AU174" s="242" t="s">
        <v>83</v>
      </c>
      <c r="AY174" s="142" t="s">
        <v>134</v>
      </c>
      <c r="BE174" s="243">
        <f>IF(N174="základní",J174,0)</f>
        <v>3636</v>
      </c>
      <c r="BF174" s="243">
        <f>IF(N174="snížená",J174,0)</f>
        <v>0</v>
      </c>
      <c r="BG174" s="243">
        <f>IF(N174="zákl. přenesená",J174,0)</f>
        <v>0</v>
      </c>
      <c r="BH174" s="243">
        <f>IF(N174="sníž. přenesená",J174,0)</f>
        <v>0</v>
      </c>
      <c r="BI174" s="243">
        <f>IF(N174="nulová",J174,0)</f>
        <v>0</v>
      </c>
      <c r="BJ174" s="142" t="s">
        <v>81</v>
      </c>
      <c r="BK174" s="243">
        <f>ROUND(I174*H174,2)</f>
        <v>3636</v>
      </c>
      <c r="BL174" s="142" t="s">
        <v>140</v>
      </c>
      <c r="BM174" s="242" t="s">
        <v>176</v>
      </c>
    </row>
    <row r="175" spans="1:65" s="244" customFormat="1" x14ac:dyDescent="0.4">
      <c r="B175" s="245"/>
      <c r="D175" s="246" t="s">
        <v>142</v>
      </c>
      <c r="E175" s="247" t="s">
        <v>1</v>
      </c>
      <c r="F175" s="248" t="s">
        <v>177</v>
      </c>
      <c r="H175" s="247" t="s">
        <v>1</v>
      </c>
      <c r="L175" s="245"/>
      <c r="M175" s="249"/>
      <c r="N175" s="250"/>
      <c r="O175" s="250"/>
      <c r="P175" s="250"/>
      <c r="Q175" s="250"/>
      <c r="R175" s="250"/>
      <c r="S175" s="250"/>
      <c r="T175" s="251"/>
      <c r="AT175" s="247" t="s">
        <v>142</v>
      </c>
      <c r="AU175" s="247" t="s">
        <v>83</v>
      </c>
      <c r="AV175" s="244" t="s">
        <v>81</v>
      </c>
      <c r="AW175" s="244" t="s">
        <v>30</v>
      </c>
      <c r="AX175" s="244" t="s">
        <v>73</v>
      </c>
      <c r="AY175" s="247" t="s">
        <v>134</v>
      </c>
    </row>
    <row r="176" spans="1:65" s="252" customFormat="1" x14ac:dyDescent="0.4">
      <c r="B176" s="253"/>
      <c r="D176" s="246" t="s">
        <v>142</v>
      </c>
      <c r="E176" s="254" t="s">
        <v>1</v>
      </c>
      <c r="F176" s="255" t="s">
        <v>178</v>
      </c>
      <c r="H176" s="256">
        <v>1.6160000000000001</v>
      </c>
      <c r="L176" s="253"/>
      <c r="M176" s="257"/>
      <c r="N176" s="258"/>
      <c r="O176" s="258"/>
      <c r="P176" s="258"/>
      <c r="Q176" s="258"/>
      <c r="R176" s="258"/>
      <c r="S176" s="258"/>
      <c r="T176" s="259"/>
      <c r="AT176" s="254" t="s">
        <v>142</v>
      </c>
      <c r="AU176" s="254" t="s">
        <v>83</v>
      </c>
      <c r="AV176" s="252" t="s">
        <v>83</v>
      </c>
      <c r="AW176" s="252" t="s">
        <v>30</v>
      </c>
      <c r="AX176" s="252" t="s">
        <v>73</v>
      </c>
      <c r="AY176" s="254" t="s">
        <v>134</v>
      </c>
    </row>
    <row r="177" spans="1:65" s="244" customFormat="1" x14ac:dyDescent="0.4">
      <c r="B177" s="245"/>
      <c r="D177" s="246" t="s">
        <v>142</v>
      </c>
      <c r="E177" s="247" t="s">
        <v>1</v>
      </c>
      <c r="F177" s="248" t="s">
        <v>179</v>
      </c>
      <c r="H177" s="247" t="s">
        <v>1</v>
      </c>
      <c r="L177" s="245"/>
      <c r="M177" s="249"/>
      <c r="N177" s="250"/>
      <c r="O177" s="250"/>
      <c r="P177" s="250"/>
      <c r="Q177" s="250"/>
      <c r="R177" s="250"/>
      <c r="S177" s="250"/>
      <c r="T177" s="251"/>
      <c r="AT177" s="247" t="s">
        <v>142</v>
      </c>
      <c r="AU177" s="247" t="s">
        <v>83</v>
      </c>
      <c r="AV177" s="244" t="s">
        <v>81</v>
      </c>
      <c r="AW177" s="244" t="s">
        <v>30</v>
      </c>
      <c r="AX177" s="244" t="s">
        <v>73</v>
      </c>
      <c r="AY177" s="247" t="s">
        <v>134</v>
      </c>
    </row>
    <row r="178" spans="1:65" s="252" customFormat="1" x14ac:dyDescent="0.4">
      <c r="B178" s="253"/>
      <c r="D178" s="246" t="s">
        <v>142</v>
      </c>
      <c r="E178" s="254" t="s">
        <v>1</v>
      </c>
      <c r="F178" s="255" t="s">
        <v>180</v>
      </c>
      <c r="H178" s="256">
        <v>1.4139999999999999</v>
      </c>
      <c r="L178" s="253"/>
      <c r="M178" s="257"/>
      <c r="N178" s="258"/>
      <c r="O178" s="258"/>
      <c r="P178" s="258"/>
      <c r="Q178" s="258"/>
      <c r="R178" s="258"/>
      <c r="S178" s="258"/>
      <c r="T178" s="259"/>
      <c r="AT178" s="254" t="s">
        <v>142</v>
      </c>
      <c r="AU178" s="254" t="s">
        <v>83</v>
      </c>
      <c r="AV178" s="252" t="s">
        <v>83</v>
      </c>
      <c r="AW178" s="252" t="s">
        <v>30</v>
      </c>
      <c r="AX178" s="252" t="s">
        <v>73</v>
      </c>
      <c r="AY178" s="254" t="s">
        <v>134</v>
      </c>
    </row>
    <row r="179" spans="1:65" s="260" customFormat="1" x14ac:dyDescent="0.4">
      <c r="B179" s="261"/>
      <c r="D179" s="246" t="s">
        <v>142</v>
      </c>
      <c r="E179" s="262" t="s">
        <v>1</v>
      </c>
      <c r="F179" s="263" t="s">
        <v>164</v>
      </c>
      <c r="H179" s="264">
        <v>3.0300000000000002</v>
      </c>
      <c r="L179" s="261"/>
      <c r="M179" s="265"/>
      <c r="N179" s="266"/>
      <c r="O179" s="266"/>
      <c r="P179" s="266"/>
      <c r="Q179" s="266"/>
      <c r="R179" s="266"/>
      <c r="S179" s="266"/>
      <c r="T179" s="267"/>
      <c r="AT179" s="262" t="s">
        <v>142</v>
      </c>
      <c r="AU179" s="262" t="s">
        <v>83</v>
      </c>
      <c r="AV179" s="260" t="s">
        <v>140</v>
      </c>
      <c r="AW179" s="260" t="s">
        <v>30</v>
      </c>
      <c r="AX179" s="260" t="s">
        <v>81</v>
      </c>
      <c r="AY179" s="262" t="s">
        <v>134</v>
      </c>
    </row>
    <row r="180" spans="1:65" s="152" customFormat="1" ht="24.2" customHeight="1" x14ac:dyDescent="0.4">
      <c r="A180" s="149"/>
      <c r="B180" s="150"/>
      <c r="C180" s="230" t="s">
        <v>140</v>
      </c>
      <c r="D180" s="230" t="s">
        <v>136</v>
      </c>
      <c r="E180" s="231" t="s">
        <v>181</v>
      </c>
      <c r="F180" s="232" t="s">
        <v>182</v>
      </c>
      <c r="G180" s="233" t="s">
        <v>175</v>
      </c>
      <c r="H180" s="234">
        <v>7.0679999999999996</v>
      </c>
      <c r="I180" s="75">
        <v>990</v>
      </c>
      <c r="J180" s="235">
        <f>ROUND(I180*H180,2)</f>
        <v>6997.32</v>
      </c>
      <c r="K180" s="236"/>
      <c r="L180" s="150"/>
      <c r="M180" s="237" t="s">
        <v>1</v>
      </c>
      <c r="N180" s="238" t="s">
        <v>38</v>
      </c>
      <c r="O180" s="239"/>
      <c r="P180" s="240">
        <f>O180*H180</f>
        <v>0</v>
      </c>
      <c r="Q180" s="240">
        <v>7.571E-2</v>
      </c>
      <c r="R180" s="240">
        <f>Q180*H180</f>
        <v>0.53511827999999995</v>
      </c>
      <c r="S180" s="240">
        <v>0</v>
      </c>
      <c r="T180" s="241">
        <f>S180*H180</f>
        <v>0</v>
      </c>
      <c r="U180" s="149"/>
      <c r="V180" s="149"/>
      <c r="W180" s="149"/>
      <c r="X180" s="149"/>
      <c r="Y180" s="149"/>
      <c r="Z180" s="149"/>
      <c r="AA180" s="149"/>
      <c r="AB180" s="149"/>
      <c r="AC180" s="149"/>
      <c r="AD180" s="149"/>
      <c r="AE180" s="149"/>
      <c r="AR180" s="242" t="s">
        <v>140</v>
      </c>
      <c r="AT180" s="242" t="s">
        <v>136</v>
      </c>
      <c r="AU180" s="242" t="s">
        <v>83</v>
      </c>
      <c r="AY180" s="142" t="s">
        <v>134</v>
      </c>
      <c r="BE180" s="243">
        <f>IF(N180="základní",J180,0)</f>
        <v>6997.32</v>
      </c>
      <c r="BF180" s="243">
        <f>IF(N180="snížená",J180,0)</f>
        <v>0</v>
      </c>
      <c r="BG180" s="243">
        <f>IF(N180="zákl. přenesená",J180,0)</f>
        <v>0</v>
      </c>
      <c r="BH180" s="243">
        <f>IF(N180="sníž. přenesená",J180,0)</f>
        <v>0</v>
      </c>
      <c r="BI180" s="243">
        <f>IF(N180="nulová",J180,0)</f>
        <v>0</v>
      </c>
      <c r="BJ180" s="142" t="s">
        <v>81</v>
      </c>
      <c r="BK180" s="243">
        <f>ROUND(I180*H180,2)</f>
        <v>6997.32</v>
      </c>
      <c r="BL180" s="142" t="s">
        <v>140</v>
      </c>
      <c r="BM180" s="242" t="s">
        <v>183</v>
      </c>
    </row>
    <row r="181" spans="1:65" s="244" customFormat="1" x14ac:dyDescent="0.4">
      <c r="B181" s="245"/>
      <c r="D181" s="246" t="s">
        <v>142</v>
      </c>
      <c r="E181" s="247" t="s">
        <v>1</v>
      </c>
      <c r="F181" s="248" t="s">
        <v>184</v>
      </c>
      <c r="H181" s="247" t="s">
        <v>1</v>
      </c>
      <c r="L181" s="245"/>
      <c r="M181" s="249"/>
      <c r="N181" s="250"/>
      <c r="O181" s="250"/>
      <c r="P181" s="250"/>
      <c r="Q181" s="250"/>
      <c r="R181" s="250"/>
      <c r="S181" s="250"/>
      <c r="T181" s="251"/>
      <c r="AT181" s="247" t="s">
        <v>142</v>
      </c>
      <c r="AU181" s="247" t="s">
        <v>83</v>
      </c>
      <c r="AV181" s="244" t="s">
        <v>81</v>
      </c>
      <c r="AW181" s="244" t="s">
        <v>30</v>
      </c>
      <c r="AX181" s="244" t="s">
        <v>73</v>
      </c>
      <c r="AY181" s="247" t="s">
        <v>134</v>
      </c>
    </row>
    <row r="182" spans="1:65" s="252" customFormat="1" x14ac:dyDescent="0.4">
      <c r="B182" s="253"/>
      <c r="D182" s="246" t="s">
        <v>142</v>
      </c>
      <c r="E182" s="254" t="s">
        <v>1</v>
      </c>
      <c r="F182" s="255" t="s">
        <v>185</v>
      </c>
      <c r="H182" s="256">
        <v>8.8379999999999992</v>
      </c>
      <c r="L182" s="253"/>
      <c r="M182" s="257"/>
      <c r="N182" s="258"/>
      <c r="O182" s="258"/>
      <c r="P182" s="258"/>
      <c r="Q182" s="258"/>
      <c r="R182" s="258"/>
      <c r="S182" s="258"/>
      <c r="T182" s="259"/>
      <c r="AT182" s="254" t="s">
        <v>142</v>
      </c>
      <c r="AU182" s="254" t="s">
        <v>83</v>
      </c>
      <c r="AV182" s="252" t="s">
        <v>83</v>
      </c>
      <c r="AW182" s="252" t="s">
        <v>30</v>
      </c>
      <c r="AX182" s="252" t="s">
        <v>73</v>
      </c>
      <c r="AY182" s="254" t="s">
        <v>134</v>
      </c>
    </row>
    <row r="183" spans="1:65" s="252" customFormat="1" x14ac:dyDescent="0.4">
      <c r="B183" s="253"/>
      <c r="D183" s="246" t="s">
        <v>142</v>
      </c>
      <c r="E183" s="254" t="s">
        <v>1</v>
      </c>
      <c r="F183" s="255" t="s">
        <v>186</v>
      </c>
      <c r="H183" s="256">
        <v>0.25</v>
      </c>
      <c r="L183" s="253"/>
      <c r="M183" s="257"/>
      <c r="N183" s="258"/>
      <c r="O183" s="258"/>
      <c r="P183" s="258"/>
      <c r="Q183" s="258"/>
      <c r="R183" s="258"/>
      <c r="S183" s="258"/>
      <c r="T183" s="259"/>
      <c r="AT183" s="254" t="s">
        <v>142</v>
      </c>
      <c r="AU183" s="254" t="s">
        <v>83</v>
      </c>
      <c r="AV183" s="252" t="s">
        <v>83</v>
      </c>
      <c r="AW183" s="252" t="s">
        <v>30</v>
      </c>
      <c r="AX183" s="252" t="s">
        <v>73</v>
      </c>
      <c r="AY183" s="254" t="s">
        <v>134</v>
      </c>
    </row>
    <row r="184" spans="1:65" s="244" customFormat="1" x14ac:dyDescent="0.4">
      <c r="B184" s="245"/>
      <c r="D184" s="246" t="s">
        <v>142</v>
      </c>
      <c r="E184" s="247" t="s">
        <v>1</v>
      </c>
      <c r="F184" s="248" t="s">
        <v>187</v>
      </c>
      <c r="H184" s="247" t="s">
        <v>1</v>
      </c>
      <c r="L184" s="245"/>
      <c r="M184" s="249"/>
      <c r="N184" s="250"/>
      <c r="O184" s="250"/>
      <c r="P184" s="250"/>
      <c r="Q184" s="250"/>
      <c r="R184" s="250"/>
      <c r="S184" s="250"/>
      <c r="T184" s="251"/>
      <c r="AT184" s="247" t="s">
        <v>142</v>
      </c>
      <c r="AU184" s="247" t="s">
        <v>83</v>
      </c>
      <c r="AV184" s="244" t="s">
        <v>81</v>
      </c>
      <c r="AW184" s="244" t="s">
        <v>30</v>
      </c>
      <c r="AX184" s="244" t="s">
        <v>73</v>
      </c>
      <c r="AY184" s="247" t="s">
        <v>134</v>
      </c>
    </row>
    <row r="185" spans="1:65" s="252" customFormat="1" x14ac:dyDescent="0.4">
      <c r="B185" s="253"/>
      <c r="D185" s="246" t="s">
        <v>142</v>
      </c>
      <c r="E185" s="254" t="s">
        <v>1</v>
      </c>
      <c r="F185" s="255" t="s">
        <v>188</v>
      </c>
      <c r="H185" s="256">
        <v>-2.02</v>
      </c>
      <c r="L185" s="253"/>
      <c r="M185" s="257"/>
      <c r="N185" s="258"/>
      <c r="O185" s="258"/>
      <c r="P185" s="258"/>
      <c r="Q185" s="258"/>
      <c r="R185" s="258"/>
      <c r="S185" s="258"/>
      <c r="T185" s="259"/>
      <c r="AT185" s="254" t="s">
        <v>142</v>
      </c>
      <c r="AU185" s="254" t="s">
        <v>83</v>
      </c>
      <c r="AV185" s="252" t="s">
        <v>83</v>
      </c>
      <c r="AW185" s="252" t="s">
        <v>30</v>
      </c>
      <c r="AX185" s="252" t="s">
        <v>73</v>
      </c>
      <c r="AY185" s="254" t="s">
        <v>134</v>
      </c>
    </row>
    <row r="186" spans="1:65" s="260" customFormat="1" x14ac:dyDescent="0.4">
      <c r="B186" s="261"/>
      <c r="D186" s="246" t="s">
        <v>142</v>
      </c>
      <c r="E186" s="262" t="s">
        <v>1</v>
      </c>
      <c r="F186" s="263" t="s">
        <v>164</v>
      </c>
      <c r="H186" s="264">
        <v>7.0679999999999996</v>
      </c>
      <c r="L186" s="261"/>
      <c r="M186" s="265"/>
      <c r="N186" s="266"/>
      <c r="O186" s="266"/>
      <c r="P186" s="266"/>
      <c r="Q186" s="266"/>
      <c r="R186" s="266"/>
      <c r="S186" s="266"/>
      <c r="T186" s="267"/>
      <c r="AT186" s="262" t="s">
        <v>142</v>
      </c>
      <c r="AU186" s="262" t="s">
        <v>83</v>
      </c>
      <c r="AV186" s="260" t="s">
        <v>140</v>
      </c>
      <c r="AW186" s="260" t="s">
        <v>30</v>
      </c>
      <c r="AX186" s="260" t="s">
        <v>81</v>
      </c>
      <c r="AY186" s="262" t="s">
        <v>134</v>
      </c>
    </row>
    <row r="187" spans="1:65" s="152" customFormat="1" ht="24.2" customHeight="1" x14ac:dyDescent="0.4">
      <c r="A187" s="149"/>
      <c r="B187" s="150"/>
      <c r="C187" s="230" t="s">
        <v>189</v>
      </c>
      <c r="D187" s="230" t="s">
        <v>136</v>
      </c>
      <c r="E187" s="231" t="s">
        <v>190</v>
      </c>
      <c r="F187" s="232" t="s">
        <v>191</v>
      </c>
      <c r="G187" s="233" t="s">
        <v>192</v>
      </c>
      <c r="H187" s="234">
        <v>5</v>
      </c>
      <c r="I187" s="75">
        <v>150</v>
      </c>
      <c r="J187" s="235">
        <f>ROUND(I187*H187,2)</f>
        <v>750</v>
      </c>
      <c r="K187" s="236"/>
      <c r="L187" s="150"/>
      <c r="M187" s="237" t="s">
        <v>1</v>
      </c>
      <c r="N187" s="238" t="s">
        <v>38</v>
      </c>
      <c r="O187" s="239"/>
      <c r="P187" s="240">
        <f>O187*H187</f>
        <v>0</v>
      </c>
      <c r="Q187" s="240">
        <v>1.2999999999999999E-4</v>
      </c>
      <c r="R187" s="240">
        <f>Q187*H187</f>
        <v>6.4999999999999997E-4</v>
      </c>
      <c r="S187" s="240">
        <v>0</v>
      </c>
      <c r="T187" s="241">
        <f>S187*H187</f>
        <v>0</v>
      </c>
      <c r="U187" s="149"/>
      <c r="V187" s="149"/>
      <c r="W187" s="149"/>
      <c r="X187" s="149"/>
      <c r="Y187" s="149"/>
      <c r="Z187" s="149"/>
      <c r="AA187" s="149"/>
      <c r="AB187" s="149"/>
      <c r="AC187" s="149"/>
      <c r="AD187" s="149"/>
      <c r="AE187" s="149"/>
      <c r="AR187" s="242" t="s">
        <v>140</v>
      </c>
      <c r="AT187" s="242" t="s">
        <v>136</v>
      </c>
      <c r="AU187" s="242" t="s">
        <v>83</v>
      </c>
      <c r="AY187" s="142" t="s">
        <v>134</v>
      </c>
      <c r="BE187" s="243">
        <f>IF(N187="základní",J187,0)</f>
        <v>750</v>
      </c>
      <c r="BF187" s="243">
        <f>IF(N187="snížená",J187,0)</f>
        <v>0</v>
      </c>
      <c r="BG187" s="243">
        <f>IF(N187="zákl. přenesená",J187,0)</f>
        <v>0</v>
      </c>
      <c r="BH187" s="243">
        <f>IF(N187="sníž. přenesená",J187,0)</f>
        <v>0</v>
      </c>
      <c r="BI187" s="243">
        <f>IF(N187="nulová",J187,0)</f>
        <v>0</v>
      </c>
      <c r="BJ187" s="142" t="s">
        <v>81</v>
      </c>
      <c r="BK187" s="243">
        <f>ROUND(I187*H187,2)</f>
        <v>750</v>
      </c>
      <c r="BL187" s="142" t="s">
        <v>140</v>
      </c>
      <c r="BM187" s="242" t="s">
        <v>193</v>
      </c>
    </row>
    <row r="188" spans="1:65" s="244" customFormat="1" x14ac:dyDescent="0.4">
      <c r="B188" s="245"/>
      <c r="D188" s="246" t="s">
        <v>142</v>
      </c>
      <c r="E188" s="247" t="s">
        <v>1</v>
      </c>
      <c r="F188" s="248" t="s">
        <v>184</v>
      </c>
      <c r="H188" s="247" t="s">
        <v>1</v>
      </c>
      <c r="L188" s="245"/>
      <c r="M188" s="249"/>
      <c r="N188" s="250"/>
      <c r="O188" s="250"/>
      <c r="P188" s="250"/>
      <c r="Q188" s="250"/>
      <c r="R188" s="250"/>
      <c r="S188" s="250"/>
      <c r="T188" s="251"/>
      <c r="AT188" s="247" t="s">
        <v>142</v>
      </c>
      <c r="AU188" s="247" t="s">
        <v>83</v>
      </c>
      <c r="AV188" s="244" t="s">
        <v>81</v>
      </c>
      <c r="AW188" s="244" t="s">
        <v>30</v>
      </c>
      <c r="AX188" s="244" t="s">
        <v>73</v>
      </c>
      <c r="AY188" s="247" t="s">
        <v>134</v>
      </c>
    </row>
    <row r="189" spans="1:65" s="252" customFormat="1" x14ac:dyDescent="0.4">
      <c r="B189" s="253"/>
      <c r="D189" s="246" t="s">
        <v>142</v>
      </c>
      <c r="E189" s="254" t="s">
        <v>1</v>
      </c>
      <c r="F189" s="255" t="s">
        <v>194</v>
      </c>
      <c r="H189" s="256">
        <v>5</v>
      </c>
      <c r="L189" s="253"/>
      <c r="M189" s="257"/>
      <c r="N189" s="258"/>
      <c r="O189" s="258"/>
      <c r="P189" s="258"/>
      <c r="Q189" s="258"/>
      <c r="R189" s="258"/>
      <c r="S189" s="258"/>
      <c r="T189" s="259"/>
      <c r="AT189" s="254" t="s">
        <v>142</v>
      </c>
      <c r="AU189" s="254" t="s">
        <v>83</v>
      </c>
      <c r="AV189" s="252" t="s">
        <v>83</v>
      </c>
      <c r="AW189" s="252" t="s">
        <v>30</v>
      </c>
      <c r="AX189" s="252" t="s">
        <v>73</v>
      </c>
      <c r="AY189" s="254" t="s">
        <v>134</v>
      </c>
    </row>
    <row r="190" spans="1:65" s="260" customFormat="1" x14ac:dyDescent="0.4">
      <c r="B190" s="261"/>
      <c r="D190" s="246" t="s">
        <v>142</v>
      </c>
      <c r="E190" s="262" t="s">
        <v>1</v>
      </c>
      <c r="F190" s="263" t="s">
        <v>164</v>
      </c>
      <c r="H190" s="264">
        <v>5</v>
      </c>
      <c r="L190" s="261"/>
      <c r="M190" s="265"/>
      <c r="N190" s="266"/>
      <c r="O190" s="266"/>
      <c r="P190" s="266"/>
      <c r="Q190" s="266"/>
      <c r="R190" s="266"/>
      <c r="S190" s="266"/>
      <c r="T190" s="267"/>
      <c r="AT190" s="262" t="s">
        <v>142</v>
      </c>
      <c r="AU190" s="262" t="s">
        <v>83</v>
      </c>
      <c r="AV190" s="260" t="s">
        <v>140</v>
      </c>
      <c r="AW190" s="260" t="s">
        <v>30</v>
      </c>
      <c r="AX190" s="260" t="s">
        <v>81</v>
      </c>
      <c r="AY190" s="262" t="s">
        <v>134</v>
      </c>
    </row>
    <row r="191" spans="1:65" s="217" customFormat="1" ht="22.9" customHeight="1" x14ac:dyDescent="0.5">
      <c r="B191" s="218"/>
      <c r="D191" s="219" t="s">
        <v>72</v>
      </c>
      <c r="E191" s="228" t="s">
        <v>195</v>
      </c>
      <c r="F191" s="228" t="s">
        <v>196</v>
      </c>
      <c r="J191" s="229">
        <f>BK191</f>
        <v>252205.63</v>
      </c>
      <c r="L191" s="218"/>
      <c r="M191" s="222"/>
      <c r="N191" s="223"/>
      <c r="O191" s="223"/>
      <c r="P191" s="224">
        <f>SUM(P192:P329)</f>
        <v>0</v>
      </c>
      <c r="Q191" s="223"/>
      <c r="R191" s="224">
        <f>SUM(R192:R329)</f>
        <v>27.442357549999993</v>
      </c>
      <c r="S191" s="223"/>
      <c r="T191" s="225">
        <f>SUM(T192:T329)</f>
        <v>0</v>
      </c>
      <c r="AR191" s="219" t="s">
        <v>81</v>
      </c>
      <c r="AT191" s="226" t="s">
        <v>72</v>
      </c>
      <c r="AU191" s="226" t="s">
        <v>81</v>
      </c>
      <c r="AY191" s="219" t="s">
        <v>134</v>
      </c>
      <c r="BK191" s="227">
        <f>SUM(BK192:BK329)</f>
        <v>252205.63</v>
      </c>
    </row>
    <row r="192" spans="1:65" s="152" customFormat="1" ht="24.2" customHeight="1" x14ac:dyDescent="0.4">
      <c r="A192" s="149"/>
      <c r="B192" s="150"/>
      <c r="C192" s="230" t="s">
        <v>195</v>
      </c>
      <c r="D192" s="230" t="s">
        <v>136</v>
      </c>
      <c r="E192" s="231" t="s">
        <v>197</v>
      </c>
      <c r="F192" s="232" t="s">
        <v>198</v>
      </c>
      <c r="G192" s="233" t="s">
        <v>175</v>
      </c>
      <c r="H192" s="234">
        <v>229.36</v>
      </c>
      <c r="I192" s="75">
        <v>180</v>
      </c>
      <c r="J192" s="235">
        <f>ROUND(I192*H192,2)</f>
        <v>41284.800000000003</v>
      </c>
      <c r="K192" s="236"/>
      <c r="L192" s="150"/>
      <c r="M192" s="237" t="s">
        <v>1</v>
      </c>
      <c r="N192" s="238" t="s">
        <v>38</v>
      </c>
      <c r="O192" s="239"/>
      <c r="P192" s="240">
        <f>O192*H192</f>
        <v>0</v>
      </c>
      <c r="Q192" s="240">
        <v>9.1999999999999998E-3</v>
      </c>
      <c r="R192" s="240">
        <f>Q192*H192</f>
        <v>2.110112</v>
      </c>
      <c r="S192" s="240">
        <v>0</v>
      </c>
      <c r="T192" s="241">
        <f>S192*H192</f>
        <v>0</v>
      </c>
      <c r="U192" s="149"/>
      <c r="V192" s="149"/>
      <c r="W192" s="149"/>
      <c r="X192" s="149"/>
      <c r="Y192" s="149"/>
      <c r="Z192" s="149"/>
      <c r="AA192" s="149"/>
      <c r="AB192" s="149"/>
      <c r="AC192" s="149"/>
      <c r="AD192" s="149"/>
      <c r="AE192" s="149"/>
      <c r="AR192" s="242" t="s">
        <v>140</v>
      </c>
      <c r="AT192" s="242" t="s">
        <v>136</v>
      </c>
      <c r="AU192" s="242" t="s">
        <v>83</v>
      </c>
      <c r="AY192" s="142" t="s">
        <v>134</v>
      </c>
      <c r="BE192" s="243">
        <f>IF(N192="základní",J192,0)</f>
        <v>41284.800000000003</v>
      </c>
      <c r="BF192" s="243">
        <f>IF(N192="snížená",J192,0)</f>
        <v>0</v>
      </c>
      <c r="BG192" s="243">
        <f>IF(N192="zákl. přenesená",J192,0)</f>
        <v>0</v>
      </c>
      <c r="BH192" s="243">
        <f>IF(N192="sníž. přenesená",J192,0)</f>
        <v>0</v>
      </c>
      <c r="BI192" s="243">
        <f>IF(N192="nulová",J192,0)</f>
        <v>0</v>
      </c>
      <c r="BJ192" s="142" t="s">
        <v>81</v>
      </c>
      <c r="BK192" s="243">
        <f>ROUND(I192*H192,2)</f>
        <v>41284.800000000003</v>
      </c>
      <c r="BL192" s="142" t="s">
        <v>140</v>
      </c>
      <c r="BM192" s="242" t="s">
        <v>199</v>
      </c>
    </row>
    <row r="193" spans="2:51" s="244" customFormat="1" x14ac:dyDescent="0.4">
      <c r="B193" s="245"/>
      <c r="D193" s="246" t="s">
        <v>142</v>
      </c>
      <c r="E193" s="247" t="s">
        <v>1</v>
      </c>
      <c r="F193" s="248" t="s">
        <v>200</v>
      </c>
      <c r="H193" s="247" t="s">
        <v>1</v>
      </c>
      <c r="L193" s="245"/>
      <c r="M193" s="249"/>
      <c r="N193" s="250"/>
      <c r="O193" s="250"/>
      <c r="P193" s="250"/>
      <c r="Q193" s="250"/>
      <c r="R193" s="250"/>
      <c r="S193" s="250"/>
      <c r="T193" s="251"/>
      <c r="AT193" s="247" t="s">
        <v>142</v>
      </c>
      <c r="AU193" s="247" t="s">
        <v>83</v>
      </c>
      <c r="AV193" s="244" t="s">
        <v>81</v>
      </c>
      <c r="AW193" s="244" t="s">
        <v>30</v>
      </c>
      <c r="AX193" s="244" t="s">
        <v>73</v>
      </c>
      <c r="AY193" s="247" t="s">
        <v>134</v>
      </c>
    </row>
    <row r="194" spans="2:51" s="252" customFormat="1" x14ac:dyDescent="0.4">
      <c r="B194" s="253"/>
      <c r="D194" s="246" t="s">
        <v>142</v>
      </c>
      <c r="E194" s="254" t="s">
        <v>1</v>
      </c>
      <c r="F194" s="255" t="s">
        <v>201</v>
      </c>
      <c r="H194" s="256">
        <v>5.48</v>
      </c>
      <c r="L194" s="253"/>
      <c r="M194" s="257"/>
      <c r="N194" s="258"/>
      <c r="O194" s="258"/>
      <c r="P194" s="258"/>
      <c r="Q194" s="258"/>
      <c r="R194" s="258"/>
      <c r="S194" s="258"/>
      <c r="T194" s="259"/>
      <c r="AT194" s="254" t="s">
        <v>142</v>
      </c>
      <c r="AU194" s="254" t="s">
        <v>83</v>
      </c>
      <c r="AV194" s="252" t="s">
        <v>83</v>
      </c>
      <c r="AW194" s="252" t="s">
        <v>30</v>
      </c>
      <c r="AX194" s="252" t="s">
        <v>73</v>
      </c>
      <c r="AY194" s="254" t="s">
        <v>134</v>
      </c>
    </row>
    <row r="195" spans="2:51" s="244" customFormat="1" x14ac:dyDescent="0.4">
      <c r="B195" s="245"/>
      <c r="D195" s="246" t="s">
        <v>142</v>
      </c>
      <c r="E195" s="247" t="s">
        <v>1</v>
      </c>
      <c r="F195" s="248" t="s">
        <v>202</v>
      </c>
      <c r="H195" s="247" t="s">
        <v>1</v>
      </c>
      <c r="L195" s="245"/>
      <c r="M195" s="249"/>
      <c r="N195" s="250"/>
      <c r="O195" s="250"/>
      <c r="P195" s="250"/>
      <c r="Q195" s="250"/>
      <c r="R195" s="250"/>
      <c r="S195" s="250"/>
      <c r="T195" s="251"/>
      <c r="AT195" s="247" t="s">
        <v>142</v>
      </c>
      <c r="AU195" s="247" t="s">
        <v>83</v>
      </c>
      <c r="AV195" s="244" t="s">
        <v>81</v>
      </c>
      <c r="AW195" s="244" t="s">
        <v>30</v>
      </c>
      <c r="AX195" s="244" t="s">
        <v>73</v>
      </c>
      <c r="AY195" s="247" t="s">
        <v>134</v>
      </c>
    </row>
    <row r="196" spans="2:51" s="252" customFormat="1" x14ac:dyDescent="0.4">
      <c r="B196" s="253"/>
      <c r="D196" s="246" t="s">
        <v>142</v>
      </c>
      <c r="E196" s="254" t="s">
        <v>1</v>
      </c>
      <c r="F196" s="255" t="s">
        <v>203</v>
      </c>
      <c r="H196" s="256">
        <v>8.5</v>
      </c>
      <c r="L196" s="253"/>
      <c r="M196" s="257"/>
      <c r="N196" s="258"/>
      <c r="O196" s="258"/>
      <c r="P196" s="258"/>
      <c r="Q196" s="258"/>
      <c r="R196" s="258"/>
      <c r="S196" s="258"/>
      <c r="T196" s="259"/>
      <c r="AT196" s="254" t="s">
        <v>142</v>
      </c>
      <c r="AU196" s="254" t="s">
        <v>83</v>
      </c>
      <c r="AV196" s="252" t="s">
        <v>83</v>
      </c>
      <c r="AW196" s="252" t="s">
        <v>30</v>
      </c>
      <c r="AX196" s="252" t="s">
        <v>73</v>
      </c>
      <c r="AY196" s="254" t="s">
        <v>134</v>
      </c>
    </row>
    <row r="197" spans="2:51" s="244" customFormat="1" x14ac:dyDescent="0.4">
      <c r="B197" s="245"/>
      <c r="D197" s="246" t="s">
        <v>142</v>
      </c>
      <c r="E197" s="247" t="s">
        <v>1</v>
      </c>
      <c r="F197" s="248" t="s">
        <v>144</v>
      </c>
      <c r="H197" s="247" t="s">
        <v>1</v>
      </c>
      <c r="L197" s="245"/>
      <c r="M197" s="249"/>
      <c r="N197" s="250"/>
      <c r="O197" s="250"/>
      <c r="P197" s="250"/>
      <c r="Q197" s="250"/>
      <c r="R197" s="250"/>
      <c r="S197" s="250"/>
      <c r="T197" s="251"/>
      <c r="AT197" s="247" t="s">
        <v>142</v>
      </c>
      <c r="AU197" s="247" t="s">
        <v>83</v>
      </c>
      <c r="AV197" s="244" t="s">
        <v>81</v>
      </c>
      <c r="AW197" s="244" t="s">
        <v>30</v>
      </c>
      <c r="AX197" s="244" t="s">
        <v>73</v>
      </c>
      <c r="AY197" s="247" t="s">
        <v>134</v>
      </c>
    </row>
    <row r="198" spans="2:51" s="252" customFormat="1" x14ac:dyDescent="0.4">
      <c r="B198" s="253"/>
      <c r="D198" s="246" t="s">
        <v>142</v>
      </c>
      <c r="E198" s="254" t="s">
        <v>1</v>
      </c>
      <c r="F198" s="255" t="s">
        <v>204</v>
      </c>
      <c r="H198" s="256">
        <v>4.29</v>
      </c>
      <c r="L198" s="253"/>
      <c r="M198" s="257"/>
      <c r="N198" s="258"/>
      <c r="O198" s="258"/>
      <c r="P198" s="258"/>
      <c r="Q198" s="258"/>
      <c r="R198" s="258"/>
      <c r="S198" s="258"/>
      <c r="T198" s="259"/>
      <c r="AT198" s="254" t="s">
        <v>142</v>
      </c>
      <c r="AU198" s="254" t="s">
        <v>83</v>
      </c>
      <c r="AV198" s="252" t="s">
        <v>83</v>
      </c>
      <c r="AW198" s="252" t="s">
        <v>30</v>
      </c>
      <c r="AX198" s="252" t="s">
        <v>73</v>
      </c>
      <c r="AY198" s="254" t="s">
        <v>134</v>
      </c>
    </row>
    <row r="199" spans="2:51" s="244" customFormat="1" x14ac:dyDescent="0.4">
      <c r="B199" s="245"/>
      <c r="D199" s="246" t="s">
        <v>142</v>
      </c>
      <c r="E199" s="247" t="s">
        <v>1</v>
      </c>
      <c r="F199" s="248" t="s">
        <v>146</v>
      </c>
      <c r="H199" s="247" t="s">
        <v>1</v>
      </c>
      <c r="L199" s="245"/>
      <c r="M199" s="249"/>
      <c r="N199" s="250"/>
      <c r="O199" s="250"/>
      <c r="P199" s="250"/>
      <c r="Q199" s="250"/>
      <c r="R199" s="250"/>
      <c r="S199" s="250"/>
      <c r="T199" s="251"/>
      <c r="AT199" s="247" t="s">
        <v>142</v>
      </c>
      <c r="AU199" s="247" t="s">
        <v>83</v>
      </c>
      <c r="AV199" s="244" t="s">
        <v>81</v>
      </c>
      <c r="AW199" s="244" t="s">
        <v>30</v>
      </c>
      <c r="AX199" s="244" t="s">
        <v>73</v>
      </c>
      <c r="AY199" s="247" t="s">
        <v>134</v>
      </c>
    </row>
    <row r="200" spans="2:51" s="252" customFormat="1" x14ac:dyDescent="0.4">
      <c r="B200" s="253"/>
      <c r="D200" s="246" t="s">
        <v>142</v>
      </c>
      <c r="E200" s="254" t="s">
        <v>1</v>
      </c>
      <c r="F200" s="255" t="s">
        <v>205</v>
      </c>
      <c r="H200" s="256">
        <v>4.9400000000000004</v>
      </c>
      <c r="L200" s="253"/>
      <c r="M200" s="257"/>
      <c r="N200" s="258"/>
      <c r="O200" s="258"/>
      <c r="P200" s="258"/>
      <c r="Q200" s="258"/>
      <c r="R200" s="258"/>
      <c r="S200" s="258"/>
      <c r="T200" s="259"/>
      <c r="AT200" s="254" t="s">
        <v>142</v>
      </c>
      <c r="AU200" s="254" t="s">
        <v>83</v>
      </c>
      <c r="AV200" s="252" t="s">
        <v>83</v>
      </c>
      <c r="AW200" s="252" t="s">
        <v>30</v>
      </c>
      <c r="AX200" s="252" t="s">
        <v>73</v>
      </c>
      <c r="AY200" s="254" t="s">
        <v>134</v>
      </c>
    </row>
    <row r="201" spans="2:51" s="244" customFormat="1" x14ac:dyDescent="0.4">
      <c r="B201" s="245"/>
      <c r="D201" s="246" t="s">
        <v>142</v>
      </c>
      <c r="E201" s="247" t="s">
        <v>1</v>
      </c>
      <c r="F201" s="248" t="s">
        <v>148</v>
      </c>
      <c r="H201" s="247" t="s">
        <v>1</v>
      </c>
      <c r="L201" s="245"/>
      <c r="M201" s="249"/>
      <c r="N201" s="250"/>
      <c r="O201" s="250"/>
      <c r="P201" s="250"/>
      <c r="Q201" s="250"/>
      <c r="R201" s="250"/>
      <c r="S201" s="250"/>
      <c r="T201" s="251"/>
      <c r="AT201" s="247" t="s">
        <v>142</v>
      </c>
      <c r="AU201" s="247" t="s">
        <v>83</v>
      </c>
      <c r="AV201" s="244" t="s">
        <v>81</v>
      </c>
      <c r="AW201" s="244" t="s">
        <v>30</v>
      </c>
      <c r="AX201" s="244" t="s">
        <v>73</v>
      </c>
      <c r="AY201" s="247" t="s">
        <v>134</v>
      </c>
    </row>
    <row r="202" spans="2:51" s="252" customFormat="1" x14ac:dyDescent="0.4">
      <c r="B202" s="253"/>
      <c r="D202" s="246" t="s">
        <v>142</v>
      </c>
      <c r="E202" s="254" t="s">
        <v>1</v>
      </c>
      <c r="F202" s="255" t="s">
        <v>206</v>
      </c>
      <c r="H202" s="256">
        <v>41.81</v>
      </c>
      <c r="L202" s="253"/>
      <c r="M202" s="257"/>
      <c r="N202" s="258"/>
      <c r="O202" s="258"/>
      <c r="P202" s="258"/>
      <c r="Q202" s="258"/>
      <c r="R202" s="258"/>
      <c r="S202" s="258"/>
      <c r="T202" s="259"/>
      <c r="AT202" s="254" t="s">
        <v>142</v>
      </c>
      <c r="AU202" s="254" t="s">
        <v>83</v>
      </c>
      <c r="AV202" s="252" t="s">
        <v>83</v>
      </c>
      <c r="AW202" s="252" t="s">
        <v>30</v>
      </c>
      <c r="AX202" s="252" t="s">
        <v>73</v>
      </c>
      <c r="AY202" s="254" t="s">
        <v>134</v>
      </c>
    </row>
    <row r="203" spans="2:51" s="244" customFormat="1" x14ac:dyDescent="0.4">
      <c r="B203" s="245"/>
      <c r="D203" s="246" t="s">
        <v>142</v>
      </c>
      <c r="E203" s="247" t="s">
        <v>1</v>
      </c>
      <c r="F203" s="248" t="s">
        <v>150</v>
      </c>
      <c r="H203" s="247" t="s">
        <v>1</v>
      </c>
      <c r="L203" s="245"/>
      <c r="M203" s="249"/>
      <c r="N203" s="250"/>
      <c r="O203" s="250"/>
      <c r="P203" s="250"/>
      <c r="Q203" s="250"/>
      <c r="R203" s="250"/>
      <c r="S203" s="250"/>
      <c r="T203" s="251"/>
      <c r="AT203" s="247" t="s">
        <v>142</v>
      </c>
      <c r="AU203" s="247" t="s">
        <v>83</v>
      </c>
      <c r="AV203" s="244" t="s">
        <v>81</v>
      </c>
      <c r="AW203" s="244" t="s">
        <v>30</v>
      </c>
      <c r="AX203" s="244" t="s">
        <v>73</v>
      </c>
      <c r="AY203" s="247" t="s">
        <v>134</v>
      </c>
    </row>
    <row r="204" spans="2:51" s="252" customFormat="1" x14ac:dyDescent="0.4">
      <c r="B204" s="253"/>
      <c r="D204" s="246" t="s">
        <v>142</v>
      </c>
      <c r="E204" s="254" t="s">
        <v>1</v>
      </c>
      <c r="F204" s="255" t="s">
        <v>201</v>
      </c>
      <c r="H204" s="256">
        <v>5.48</v>
      </c>
      <c r="L204" s="253"/>
      <c r="M204" s="257"/>
      <c r="N204" s="258"/>
      <c r="O204" s="258"/>
      <c r="P204" s="258"/>
      <c r="Q204" s="258"/>
      <c r="R204" s="258"/>
      <c r="S204" s="258"/>
      <c r="T204" s="259"/>
      <c r="AT204" s="254" t="s">
        <v>142</v>
      </c>
      <c r="AU204" s="254" t="s">
        <v>83</v>
      </c>
      <c r="AV204" s="252" t="s">
        <v>83</v>
      </c>
      <c r="AW204" s="252" t="s">
        <v>30</v>
      </c>
      <c r="AX204" s="252" t="s">
        <v>73</v>
      </c>
      <c r="AY204" s="254" t="s">
        <v>134</v>
      </c>
    </row>
    <row r="205" spans="2:51" s="244" customFormat="1" x14ac:dyDescent="0.4">
      <c r="B205" s="245"/>
      <c r="D205" s="246" t="s">
        <v>142</v>
      </c>
      <c r="E205" s="247" t="s">
        <v>1</v>
      </c>
      <c r="F205" s="248" t="s">
        <v>152</v>
      </c>
      <c r="H205" s="247" t="s">
        <v>1</v>
      </c>
      <c r="L205" s="245"/>
      <c r="M205" s="249"/>
      <c r="N205" s="250"/>
      <c r="O205" s="250"/>
      <c r="P205" s="250"/>
      <c r="Q205" s="250"/>
      <c r="R205" s="250"/>
      <c r="S205" s="250"/>
      <c r="T205" s="251"/>
      <c r="AT205" s="247" t="s">
        <v>142</v>
      </c>
      <c r="AU205" s="247" t="s">
        <v>83</v>
      </c>
      <c r="AV205" s="244" t="s">
        <v>81</v>
      </c>
      <c r="AW205" s="244" t="s">
        <v>30</v>
      </c>
      <c r="AX205" s="244" t="s">
        <v>73</v>
      </c>
      <c r="AY205" s="247" t="s">
        <v>134</v>
      </c>
    </row>
    <row r="206" spans="2:51" s="252" customFormat="1" x14ac:dyDescent="0.4">
      <c r="B206" s="253"/>
      <c r="D206" s="246" t="s">
        <v>142</v>
      </c>
      <c r="E206" s="254" t="s">
        <v>1</v>
      </c>
      <c r="F206" s="255" t="s">
        <v>207</v>
      </c>
      <c r="H206" s="256">
        <v>3.79</v>
      </c>
      <c r="L206" s="253"/>
      <c r="M206" s="257"/>
      <c r="N206" s="258"/>
      <c r="O206" s="258"/>
      <c r="P206" s="258"/>
      <c r="Q206" s="258"/>
      <c r="R206" s="258"/>
      <c r="S206" s="258"/>
      <c r="T206" s="259"/>
      <c r="AT206" s="254" t="s">
        <v>142</v>
      </c>
      <c r="AU206" s="254" t="s">
        <v>83</v>
      </c>
      <c r="AV206" s="252" t="s">
        <v>83</v>
      </c>
      <c r="AW206" s="252" t="s">
        <v>30</v>
      </c>
      <c r="AX206" s="252" t="s">
        <v>73</v>
      </c>
      <c r="AY206" s="254" t="s">
        <v>134</v>
      </c>
    </row>
    <row r="207" spans="2:51" s="244" customFormat="1" x14ac:dyDescent="0.4">
      <c r="B207" s="245"/>
      <c r="D207" s="246" t="s">
        <v>142</v>
      </c>
      <c r="E207" s="247" t="s">
        <v>1</v>
      </c>
      <c r="F207" s="248" t="s">
        <v>154</v>
      </c>
      <c r="H207" s="247" t="s">
        <v>1</v>
      </c>
      <c r="L207" s="245"/>
      <c r="M207" s="249"/>
      <c r="N207" s="250"/>
      <c r="O207" s="250"/>
      <c r="P207" s="250"/>
      <c r="Q207" s="250"/>
      <c r="R207" s="250"/>
      <c r="S207" s="250"/>
      <c r="T207" s="251"/>
      <c r="AT207" s="247" t="s">
        <v>142</v>
      </c>
      <c r="AU207" s="247" t="s">
        <v>83</v>
      </c>
      <c r="AV207" s="244" t="s">
        <v>81</v>
      </c>
      <c r="AW207" s="244" t="s">
        <v>30</v>
      </c>
      <c r="AX207" s="244" t="s">
        <v>73</v>
      </c>
      <c r="AY207" s="247" t="s">
        <v>134</v>
      </c>
    </row>
    <row r="208" spans="2:51" s="252" customFormat="1" x14ac:dyDescent="0.4">
      <c r="B208" s="253"/>
      <c r="D208" s="246" t="s">
        <v>142</v>
      </c>
      <c r="E208" s="254" t="s">
        <v>1</v>
      </c>
      <c r="F208" s="255" t="s">
        <v>208</v>
      </c>
      <c r="H208" s="256">
        <v>10.76</v>
      </c>
      <c r="L208" s="253"/>
      <c r="M208" s="257"/>
      <c r="N208" s="258"/>
      <c r="O208" s="258"/>
      <c r="P208" s="258"/>
      <c r="Q208" s="258"/>
      <c r="R208" s="258"/>
      <c r="S208" s="258"/>
      <c r="T208" s="259"/>
      <c r="AT208" s="254" t="s">
        <v>142</v>
      </c>
      <c r="AU208" s="254" t="s">
        <v>83</v>
      </c>
      <c r="AV208" s="252" t="s">
        <v>83</v>
      </c>
      <c r="AW208" s="252" t="s">
        <v>30</v>
      </c>
      <c r="AX208" s="252" t="s">
        <v>73</v>
      </c>
      <c r="AY208" s="254" t="s">
        <v>134</v>
      </c>
    </row>
    <row r="209" spans="1:65" s="244" customFormat="1" x14ac:dyDescent="0.4">
      <c r="B209" s="245"/>
      <c r="D209" s="246" t="s">
        <v>142</v>
      </c>
      <c r="E209" s="247" t="s">
        <v>1</v>
      </c>
      <c r="F209" s="248" t="s">
        <v>156</v>
      </c>
      <c r="H209" s="247" t="s">
        <v>1</v>
      </c>
      <c r="L209" s="245"/>
      <c r="M209" s="249"/>
      <c r="N209" s="250"/>
      <c r="O209" s="250"/>
      <c r="P209" s="250"/>
      <c r="Q209" s="250"/>
      <c r="R209" s="250"/>
      <c r="S209" s="250"/>
      <c r="T209" s="251"/>
      <c r="AT209" s="247" t="s">
        <v>142</v>
      </c>
      <c r="AU209" s="247" t="s">
        <v>83</v>
      </c>
      <c r="AV209" s="244" t="s">
        <v>81</v>
      </c>
      <c r="AW209" s="244" t="s">
        <v>30</v>
      </c>
      <c r="AX209" s="244" t="s">
        <v>73</v>
      </c>
      <c r="AY209" s="247" t="s">
        <v>134</v>
      </c>
    </row>
    <row r="210" spans="1:65" s="252" customFormat="1" x14ac:dyDescent="0.4">
      <c r="B210" s="253"/>
      <c r="D210" s="246" t="s">
        <v>142</v>
      </c>
      <c r="E210" s="254" t="s">
        <v>1</v>
      </c>
      <c r="F210" s="255" t="s">
        <v>209</v>
      </c>
      <c r="H210" s="256">
        <v>23.12</v>
      </c>
      <c r="L210" s="253"/>
      <c r="M210" s="257"/>
      <c r="N210" s="258"/>
      <c r="O210" s="258"/>
      <c r="P210" s="258"/>
      <c r="Q210" s="258"/>
      <c r="R210" s="258"/>
      <c r="S210" s="258"/>
      <c r="T210" s="259"/>
      <c r="AT210" s="254" t="s">
        <v>142</v>
      </c>
      <c r="AU210" s="254" t="s">
        <v>83</v>
      </c>
      <c r="AV210" s="252" t="s">
        <v>83</v>
      </c>
      <c r="AW210" s="252" t="s">
        <v>30</v>
      </c>
      <c r="AX210" s="252" t="s">
        <v>73</v>
      </c>
      <c r="AY210" s="254" t="s">
        <v>134</v>
      </c>
    </row>
    <row r="211" spans="1:65" s="244" customFormat="1" x14ac:dyDescent="0.4">
      <c r="B211" s="245"/>
      <c r="D211" s="246" t="s">
        <v>142</v>
      </c>
      <c r="E211" s="247" t="s">
        <v>1</v>
      </c>
      <c r="F211" s="248" t="s">
        <v>210</v>
      </c>
      <c r="H211" s="247" t="s">
        <v>1</v>
      </c>
      <c r="L211" s="245"/>
      <c r="M211" s="249"/>
      <c r="N211" s="250"/>
      <c r="O211" s="250"/>
      <c r="P211" s="250"/>
      <c r="Q211" s="250"/>
      <c r="R211" s="250"/>
      <c r="S211" s="250"/>
      <c r="T211" s="251"/>
      <c r="AT211" s="247" t="s">
        <v>142</v>
      </c>
      <c r="AU211" s="247" t="s">
        <v>83</v>
      </c>
      <c r="AV211" s="244" t="s">
        <v>81</v>
      </c>
      <c r="AW211" s="244" t="s">
        <v>30</v>
      </c>
      <c r="AX211" s="244" t="s">
        <v>73</v>
      </c>
      <c r="AY211" s="247" t="s">
        <v>134</v>
      </c>
    </row>
    <row r="212" spans="1:65" s="252" customFormat="1" x14ac:dyDescent="0.4">
      <c r="B212" s="253"/>
      <c r="D212" s="246" t="s">
        <v>142</v>
      </c>
      <c r="E212" s="254" t="s">
        <v>1</v>
      </c>
      <c r="F212" s="255" t="s">
        <v>211</v>
      </c>
      <c r="H212" s="256">
        <v>11.28</v>
      </c>
      <c r="L212" s="253"/>
      <c r="M212" s="257"/>
      <c r="N212" s="258"/>
      <c r="O212" s="258"/>
      <c r="P212" s="258"/>
      <c r="Q212" s="258"/>
      <c r="R212" s="258"/>
      <c r="S212" s="258"/>
      <c r="T212" s="259"/>
      <c r="AT212" s="254" t="s">
        <v>142</v>
      </c>
      <c r="AU212" s="254" t="s">
        <v>83</v>
      </c>
      <c r="AV212" s="252" t="s">
        <v>83</v>
      </c>
      <c r="AW212" s="252" t="s">
        <v>30</v>
      </c>
      <c r="AX212" s="252" t="s">
        <v>73</v>
      </c>
      <c r="AY212" s="254" t="s">
        <v>134</v>
      </c>
    </row>
    <row r="213" spans="1:65" s="244" customFormat="1" x14ac:dyDescent="0.4">
      <c r="B213" s="245"/>
      <c r="D213" s="246" t="s">
        <v>142</v>
      </c>
      <c r="E213" s="247" t="s">
        <v>1</v>
      </c>
      <c r="F213" s="248" t="s">
        <v>158</v>
      </c>
      <c r="H213" s="247" t="s">
        <v>1</v>
      </c>
      <c r="L213" s="245"/>
      <c r="M213" s="249"/>
      <c r="N213" s="250"/>
      <c r="O213" s="250"/>
      <c r="P213" s="250"/>
      <c r="Q213" s="250"/>
      <c r="R213" s="250"/>
      <c r="S213" s="250"/>
      <c r="T213" s="251"/>
      <c r="AT213" s="247" t="s">
        <v>142</v>
      </c>
      <c r="AU213" s="247" t="s">
        <v>83</v>
      </c>
      <c r="AV213" s="244" t="s">
        <v>81</v>
      </c>
      <c r="AW213" s="244" t="s">
        <v>30</v>
      </c>
      <c r="AX213" s="244" t="s">
        <v>73</v>
      </c>
      <c r="AY213" s="247" t="s">
        <v>134</v>
      </c>
    </row>
    <row r="214" spans="1:65" s="252" customFormat="1" x14ac:dyDescent="0.4">
      <c r="B214" s="253"/>
      <c r="D214" s="246" t="s">
        <v>142</v>
      </c>
      <c r="E214" s="254" t="s">
        <v>1</v>
      </c>
      <c r="F214" s="255" t="s">
        <v>212</v>
      </c>
      <c r="H214" s="256">
        <v>10.93</v>
      </c>
      <c r="L214" s="253"/>
      <c r="M214" s="257"/>
      <c r="N214" s="258"/>
      <c r="O214" s="258"/>
      <c r="P214" s="258"/>
      <c r="Q214" s="258"/>
      <c r="R214" s="258"/>
      <c r="S214" s="258"/>
      <c r="T214" s="259"/>
      <c r="AT214" s="254" t="s">
        <v>142</v>
      </c>
      <c r="AU214" s="254" t="s">
        <v>83</v>
      </c>
      <c r="AV214" s="252" t="s">
        <v>83</v>
      </c>
      <c r="AW214" s="252" t="s">
        <v>30</v>
      </c>
      <c r="AX214" s="252" t="s">
        <v>73</v>
      </c>
      <c r="AY214" s="254" t="s">
        <v>134</v>
      </c>
    </row>
    <row r="215" spans="1:65" s="244" customFormat="1" x14ac:dyDescent="0.4">
      <c r="B215" s="245"/>
      <c r="D215" s="246" t="s">
        <v>142</v>
      </c>
      <c r="E215" s="247" t="s">
        <v>1</v>
      </c>
      <c r="F215" s="248" t="s">
        <v>160</v>
      </c>
      <c r="H215" s="247" t="s">
        <v>1</v>
      </c>
      <c r="L215" s="245"/>
      <c r="M215" s="249"/>
      <c r="N215" s="250"/>
      <c r="O215" s="250"/>
      <c r="P215" s="250"/>
      <c r="Q215" s="250"/>
      <c r="R215" s="250"/>
      <c r="S215" s="250"/>
      <c r="T215" s="251"/>
      <c r="AT215" s="247" t="s">
        <v>142</v>
      </c>
      <c r="AU215" s="247" t="s">
        <v>83</v>
      </c>
      <c r="AV215" s="244" t="s">
        <v>81</v>
      </c>
      <c r="AW215" s="244" t="s">
        <v>30</v>
      </c>
      <c r="AX215" s="244" t="s">
        <v>73</v>
      </c>
      <c r="AY215" s="247" t="s">
        <v>134</v>
      </c>
    </row>
    <row r="216" spans="1:65" s="252" customFormat="1" x14ac:dyDescent="0.4">
      <c r="B216" s="253"/>
      <c r="D216" s="246" t="s">
        <v>142</v>
      </c>
      <c r="E216" s="254" t="s">
        <v>1</v>
      </c>
      <c r="F216" s="255" t="s">
        <v>213</v>
      </c>
      <c r="H216" s="256">
        <v>5.79</v>
      </c>
      <c r="L216" s="253"/>
      <c r="M216" s="257"/>
      <c r="N216" s="258"/>
      <c r="O216" s="258"/>
      <c r="P216" s="258"/>
      <c r="Q216" s="258"/>
      <c r="R216" s="258"/>
      <c r="S216" s="258"/>
      <c r="T216" s="259"/>
      <c r="AT216" s="254" t="s">
        <v>142</v>
      </c>
      <c r="AU216" s="254" t="s">
        <v>83</v>
      </c>
      <c r="AV216" s="252" t="s">
        <v>83</v>
      </c>
      <c r="AW216" s="252" t="s">
        <v>30</v>
      </c>
      <c r="AX216" s="252" t="s">
        <v>73</v>
      </c>
      <c r="AY216" s="254" t="s">
        <v>134</v>
      </c>
    </row>
    <row r="217" spans="1:65" s="244" customFormat="1" x14ac:dyDescent="0.4">
      <c r="B217" s="245"/>
      <c r="D217" s="246" t="s">
        <v>142</v>
      </c>
      <c r="E217" s="247" t="s">
        <v>1</v>
      </c>
      <c r="F217" s="248" t="s">
        <v>162</v>
      </c>
      <c r="H217" s="247" t="s">
        <v>1</v>
      </c>
      <c r="L217" s="245"/>
      <c r="M217" s="249"/>
      <c r="N217" s="250"/>
      <c r="O217" s="250"/>
      <c r="P217" s="250"/>
      <c r="Q217" s="250"/>
      <c r="R217" s="250"/>
      <c r="S217" s="250"/>
      <c r="T217" s="251"/>
      <c r="AT217" s="247" t="s">
        <v>142</v>
      </c>
      <c r="AU217" s="247" t="s">
        <v>83</v>
      </c>
      <c r="AV217" s="244" t="s">
        <v>81</v>
      </c>
      <c r="AW217" s="244" t="s">
        <v>30</v>
      </c>
      <c r="AX217" s="244" t="s">
        <v>73</v>
      </c>
      <c r="AY217" s="247" t="s">
        <v>134</v>
      </c>
    </row>
    <row r="218" spans="1:65" s="252" customFormat="1" x14ac:dyDescent="0.4">
      <c r="B218" s="253"/>
      <c r="D218" s="246" t="s">
        <v>142</v>
      </c>
      <c r="E218" s="254" t="s">
        <v>1</v>
      </c>
      <c r="F218" s="255" t="s">
        <v>214</v>
      </c>
      <c r="H218" s="256">
        <v>29.99</v>
      </c>
      <c r="L218" s="253"/>
      <c r="M218" s="257"/>
      <c r="N218" s="258"/>
      <c r="O218" s="258"/>
      <c r="P218" s="258"/>
      <c r="Q218" s="258"/>
      <c r="R218" s="258"/>
      <c r="S218" s="258"/>
      <c r="T218" s="259"/>
      <c r="AT218" s="254" t="s">
        <v>142</v>
      </c>
      <c r="AU218" s="254" t="s">
        <v>83</v>
      </c>
      <c r="AV218" s="252" t="s">
        <v>83</v>
      </c>
      <c r="AW218" s="252" t="s">
        <v>30</v>
      </c>
      <c r="AX218" s="252" t="s">
        <v>73</v>
      </c>
      <c r="AY218" s="254" t="s">
        <v>134</v>
      </c>
    </row>
    <row r="219" spans="1:65" s="244" customFormat="1" x14ac:dyDescent="0.4">
      <c r="B219" s="245"/>
      <c r="D219" s="246" t="s">
        <v>142</v>
      </c>
      <c r="E219" s="247" t="s">
        <v>1</v>
      </c>
      <c r="F219" s="248" t="s">
        <v>215</v>
      </c>
      <c r="H219" s="247" t="s">
        <v>1</v>
      </c>
      <c r="L219" s="245"/>
      <c r="M219" s="249"/>
      <c r="N219" s="250"/>
      <c r="O219" s="250"/>
      <c r="P219" s="250"/>
      <c r="Q219" s="250"/>
      <c r="R219" s="250"/>
      <c r="S219" s="250"/>
      <c r="T219" s="251"/>
      <c r="AT219" s="247" t="s">
        <v>142</v>
      </c>
      <c r="AU219" s="247" t="s">
        <v>83</v>
      </c>
      <c r="AV219" s="244" t="s">
        <v>81</v>
      </c>
      <c r="AW219" s="244" t="s">
        <v>30</v>
      </c>
      <c r="AX219" s="244" t="s">
        <v>73</v>
      </c>
      <c r="AY219" s="247" t="s">
        <v>134</v>
      </c>
    </row>
    <row r="220" spans="1:65" s="252" customFormat="1" x14ac:dyDescent="0.4">
      <c r="B220" s="253"/>
      <c r="D220" s="246" t="s">
        <v>142</v>
      </c>
      <c r="E220" s="254" t="s">
        <v>1</v>
      </c>
      <c r="F220" s="255" t="s">
        <v>216</v>
      </c>
      <c r="H220" s="256">
        <v>63.2</v>
      </c>
      <c r="L220" s="253"/>
      <c r="M220" s="257"/>
      <c r="N220" s="258"/>
      <c r="O220" s="258"/>
      <c r="P220" s="258"/>
      <c r="Q220" s="258"/>
      <c r="R220" s="258"/>
      <c r="S220" s="258"/>
      <c r="T220" s="259"/>
      <c r="AT220" s="254" t="s">
        <v>142</v>
      </c>
      <c r="AU220" s="254" t="s">
        <v>83</v>
      </c>
      <c r="AV220" s="252" t="s">
        <v>83</v>
      </c>
      <c r="AW220" s="252" t="s">
        <v>30</v>
      </c>
      <c r="AX220" s="252" t="s">
        <v>73</v>
      </c>
      <c r="AY220" s="254" t="s">
        <v>134</v>
      </c>
    </row>
    <row r="221" spans="1:65" s="260" customFormat="1" x14ac:dyDescent="0.4">
      <c r="B221" s="261"/>
      <c r="D221" s="246" t="s">
        <v>142</v>
      </c>
      <c r="E221" s="262" t="s">
        <v>1</v>
      </c>
      <c r="F221" s="263" t="s">
        <v>164</v>
      </c>
      <c r="H221" s="264">
        <v>229.36</v>
      </c>
      <c r="L221" s="261"/>
      <c r="M221" s="265"/>
      <c r="N221" s="266"/>
      <c r="O221" s="266"/>
      <c r="P221" s="266"/>
      <c r="Q221" s="266"/>
      <c r="R221" s="266"/>
      <c r="S221" s="266"/>
      <c r="T221" s="267"/>
      <c r="AT221" s="262" t="s">
        <v>142</v>
      </c>
      <c r="AU221" s="262" t="s">
        <v>83</v>
      </c>
      <c r="AV221" s="260" t="s">
        <v>140</v>
      </c>
      <c r="AW221" s="260" t="s">
        <v>30</v>
      </c>
      <c r="AX221" s="260" t="s">
        <v>81</v>
      </c>
      <c r="AY221" s="262" t="s">
        <v>134</v>
      </c>
    </row>
    <row r="222" spans="1:65" s="152" customFormat="1" ht="24.2" customHeight="1" x14ac:dyDescent="0.4">
      <c r="A222" s="149"/>
      <c r="B222" s="150"/>
      <c r="C222" s="230" t="s">
        <v>217</v>
      </c>
      <c r="D222" s="230" t="s">
        <v>136</v>
      </c>
      <c r="E222" s="231" t="s">
        <v>218</v>
      </c>
      <c r="F222" s="232" t="s">
        <v>219</v>
      </c>
      <c r="G222" s="233" t="s">
        <v>175</v>
      </c>
      <c r="H222" s="234">
        <v>30.811</v>
      </c>
      <c r="I222" s="75">
        <v>330</v>
      </c>
      <c r="J222" s="235">
        <f>ROUND(I222*H222,2)</f>
        <v>10167.629999999999</v>
      </c>
      <c r="K222" s="236"/>
      <c r="L222" s="150"/>
      <c r="M222" s="237" t="s">
        <v>1</v>
      </c>
      <c r="N222" s="238" t="s">
        <v>38</v>
      </c>
      <c r="O222" s="239"/>
      <c r="P222" s="240">
        <f>O222*H222</f>
        <v>0</v>
      </c>
      <c r="Q222" s="240">
        <v>1.8380000000000001E-2</v>
      </c>
      <c r="R222" s="240">
        <f>Q222*H222</f>
        <v>0.56630617999999999</v>
      </c>
      <c r="S222" s="240">
        <v>0</v>
      </c>
      <c r="T222" s="241">
        <f>S222*H222</f>
        <v>0</v>
      </c>
      <c r="U222" s="149"/>
      <c r="V222" s="149"/>
      <c r="W222" s="149"/>
      <c r="X222" s="149"/>
      <c r="Y222" s="149"/>
      <c r="Z222" s="149"/>
      <c r="AA222" s="149"/>
      <c r="AB222" s="149"/>
      <c r="AC222" s="149"/>
      <c r="AD222" s="149"/>
      <c r="AE222" s="149"/>
      <c r="AR222" s="242" t="s">
        <v>140</v>
      </c>
      <c r="AT222" s="242" t="s">
        <v>136</v>
      </c>
      <c r="AU222" s="242" t="s">
        <v>83</v>
      </c>
      <c r="AY222" s="142" t="s">
        <v>134</v>
      </c>
      <c r="BE222" s="243">
        <f>IF(N222="základní",J222,0)</f>
        <v>10167.629999999999</v>
      </c>
      <c r="BF222" s="243">
        <f>IF(N222="snížená",J222,0)</f>
        <v>0</v>
      </c>
      <c r="BG222" s="243">
        <f>IF(N222="zákl. přenesená",J222,0)</f>
        <v>0</v>
      </c>
      <c r="BH222" s="243">
        <f>IF(N222="sníž. přenesená",J222,0)</f>
        <v>0</v>
      </c>
      <c r="BI222" s="243">
        <f>IF(N222="nulová",J222,0)</f>
        <v>0</v>
      </c>
      <c r="BJ222" s="142" t="s">
        <v>81</v>
      </c>
      <c r="BK222" s="243">
        <f>ROUND(I222*H222,2)</f>
        <v>10167.629999999999</v>
      </c>
      <c r="BL222" s="142" t="s">
        <v>140</v>
      </c>
      <c r="BM222" s="242" t="s">
        <v>220</v>
      </c>
    </row>
    <row r="223" spans="1:65" s="244" customFormat="1" x14ac:dyDescent="0.4">
      <c r="B223" s="245"/>
      <c r="D223" s="246" t="s">
        <v>142</v>
      </c>
      <c r="E223" s="247" t="s">
        <v>1</v>
      </c>
      <c r="F223" s="248" t="s">
        <v>221</v>
      </c>
      <c r="H223" s="247" t="s">
        <v>1</v>
      </c>
      <c r="L223" s="245"/>
      <c r="M223" s="249"/>
      <c r="N223" s="250"/>
      <c r="O223" s="250"/>
      <c r="P223" s="250"/>
      <c r="Q223" s="250"/>
      <c r="R223" s="250"/>
      <c r="S223" s="250"/>
      <c r="T223" s="251"/>
      <c r="AT223" s="247" t="s">
        <v>142</v>
      </c>
      <c r="AU223" s="247" t="s">
        <v>83</v>
      </c>
      <c r="AV223" s="244" t="s">
        <v>81</v>
      </c>
      <c r="AW223" s="244" t="s">
        <v>30</v>
      </c>
      <c r="AX223" s="244" t="s">
        <v>73</v>
      </c>
      <c r="AY223" s="247" t="s">
        <v>134</v>
      </c>
    </row>
    <row r="224" spans="1:65" s="252" customFormat="1" x14ac:dyDescent="0.4">
      <c r="B224" s="253"/>
      <c r="D224" s="246" t="s">
        <v>142</v>
      </c>
      <c r="E224" s="254" t="s">
        <v>1</v>
      </c>
      <c r="F224" s="255" t="s">
        <v>185</v>
      </c>
      <c r="H224" s="256">
        <v>8.8379999999999992</v>
      </c>
      <c r="L224" s="253"/>
      <c r="M224" s="257"/>
      <c r="N224" s="258"/>
      <c r="O224" s="258"/>
      <c r="P224" s="258"/>
      <c r="Q224" s="258"/>
      <c r="R224" s="258"/>
      <c r="S224" s="258"/>
      <c r="T224" s="259"/>
      <c r="AT224" s="254" t="s">
        <v>142</v>
      </c>
      <c r="AU224" s="254" t="s">
        <v>83</v>
      </c>
      <c r="AV224" s="252" t="s">
        <v>83</v>
      </c>
      <c r="AW224" s="252" t="s">
        <v>30</v>
      </c>
      <c r="AX224" s="252" t="s">
        <v>73</v>
      </c>
      <c r="AY224" s="254" t="s">
        <v>134</v>
      </c>
    </row>
    <row r="225" spans="1:65" s="252" customFormat="1" x14ac:dyDescent="0.4">
      <c r="B225" s="253"/>
      <c r="D225" s="246" t="s">
        <v>142</v>
      </c>
      <c r="E225" s="254" t="s">
        <v>1</v>
      </c>
      <c r="F225" s="255" t="s">
        <v>222</v>
      </c>
      <c r="H225" s="256">
        <v>0.67500000000000004</v>
      </c>
      <c r="L225" s="253"/>
      <c r="M225" s="257"/>
      <c r="N225" s="258"/>
      <c r="O225" s="258"/>
      <c r="P225" s="258"/>
      <c r="Q225" s="258"/>
      <c r="R225" s="258"/>
      <c r="S225" s="258"/>
      <c r="T225" s="259"/>
      <c r="AT225" s="254" t="s">
        <v>142</v>
      </c>
      <c r="AU225" s="254" t="s">
        <v>83</v>
      </c>
      <c r="AV225" s="252" t="s">
        <v>83</v>
      </c>
      <c r="AW225" s="252" t="s">
        <v>30</v>
      </c>
      <c r="AX225" s="252" t="s">
        <v>73</v>
      </c>
      <c r="AY225" s="254" t="s">
        <v>134</v>
      </c>
    </row>
    <row r="226" spans="1:65" s="252" customFormat="1" x14ac:dyDescent="0.4">
      <c r="B226" s="253"/>
      <c r="D226" s="246" t="s">
        <v>142</v>
      </c>
      <c r="E226" s="254" t="s">
        <v>1</v>
      </c>
      <c r="F226" s="255" t="s">
        <v>185</v>
      </c>
      <c r="H226" s="256">
        <v>8.8379999999999992</v>
      </c>
      <c r="L226" s="253"/>
      <c r="M226" s="257"/>
      <c r="N226" s="258"/>
      <c r="O226" s="258"/>
      <c r="P226" s="258"/>
      <c r="Q226" s="258"/>
      <c r="R226" s="258"/>
      <c r="S226" s="258"/>
      <c r="T226" s="259"/>
      <c r="AT226" s="254" t="s">
        <v>142</v>
      </c>
      <c r="AU226" s="254" t="s">
        <v>83</v>
      </c>
      <c r="AV226" s="252" t="s">
        <v>83</v>
      </c>
      <c r="AW226" s="252" t="s">
        <v>30</v>
      </c>
      <c r="AX226" s="252" t="s">
        <v>73</v>
      </c>
      <c r="AY226" s="254" t="s">
        <v>134</v>
      </c>
    </row>
    <row r="227" spans="1:65" s="252" customFormat="1" x14ac:dyDescent="0.4">
      <c r="B227" s="253"/>
      <c r="D227" s="246" t="s">
        <v>142</v>
      </c>
      <c r="E227" s="254" t="s">
        <v>1</v>
      </c>
      <c r="F227" s="255" t="s">
        <v>186</v>
      </c>
      <c r="H227" s="256">
        <v>0.25</v>
      </c>
      <c r="L227" s="253"/>
      <c r="M227" s="257"/>
      <c r="N227" s="258"/>
      <c r="O227" s="258"/>
      <c r="P227" s="258"/>
      <c r="Q227" s="258"/>
      <c r="R227" s="258"/>
      <c r="S227" s="258"/>
      <c r="T227" s="259"/>
      <c r="AT227" s="254" t="s">
        <v>142</v>
      </c>
      <c r="AU227" s="254" t="s">
        <v>83</v>
      </c>
      <c r="AV227" s="252" t="s">
        <v>83</v>
      </c>
      <c r="AW227" s="252" t="s">
        <v>30</v>
      </c>
      <c r="AX227" s="252" t="s">
        <v>73</v>
      </c>
      <c r="AY227" s="254" t="s">
        <v>134</v>
      </c>
    </row>
    <row r="228" spans="1:65" s="244" customFormat="1" x14ac:dyDescent="0.4">
      <c r="B228" s="245"/>
      <c r="D228" s="246" t="s">
        <v>142</v>
      </c>
      <c r="E228" s="247" t="s">
        <v>1</v>
      </c>
      <c r="F228" s="248" t="s">
        <v>187</v>
      </c>
      <c r="H228" s="247" t="s">
        <v>1</v>
      </c>
      <c r="L228" s="245"/>
      <c r="M228" s="249"/>
      <c r="N228" s="250"/>
      <c r="O228" s="250"/>
      <c r="P228" s="250"/>
      <c r="Q228" s="250"/>
      <c r="R228" s="250"/>
      <c r="S228" s="250"/>
      <c r="T228" s="251"/>
      <c r="AT228" s="247" t="s">
        <v>142</v>
      </c>
      <c r="AU228" s="247" t="s">
        <v>83</v>
      </c>
      <c r="AV228" s="244" t="s">
        <v>81</v>
      </c>
      <c r="AW228" s="244" t="s">
        <v>30</v>
      </c>
      <c r="AX228" s="244" t="s">
        <v>73</v>
      </c>
      <c r="AY228" s="247" t="s">
        <v>134</v>
      </c>
    </row>
    <row r="229" spans="1:65" s="252" customFormat="1" x14ac:dyDescent="0.4">
      <c r="B229" s="253"/>
      <c r="D229" s="246" t="s">
        <v>142</v>
      </c>
      <c r="E229" s="254" t="s">
        <v>1</v>
      </c>
      <c r="F229" s="255" t="s">
        <v>223</v>
      </c>
      <c r="H229" s="256">
        <v>-4.04</v>
      </c>
      <c r="L229" s="253"/>
      <c r="M229" s="257"/>
      <c r="N229" s="258"/>
      <c r="O229" s="258"/>
      <c r="P229" s="258"/>
      <c r="Q229" s="258"/>
      <c r="R229" s="258"/>
      <c r="S229" s="258"/>
      <c r="T229" s="259"/>
      <c r="AT229" s="254" t="s">
        <v>142</v>
      </c>
      <c r="AU229" s="254" t="s">
        <v>83</v>
      </c>
      <c r="AV229" s="252" t="s">
        <v>83</v>
      </c>
      <c r="AW229" s="252" t="s">
        <v>30</v>
      </c>
      <c r="AX229" s="252" t="s">
        <v>73</v>
      </c>
      <c r="AY229" s="254" t="s">
        <v>134</v>
      </c>
    </row>
    <row r="230" spans="1:65" s="244" customFormat="1" x14ac:dyDescent="0.4">
      <c r="B230" s="245"/>
      <c r="D230" s="246" t="s">
        <v>142</v>
      </c>
      <c r="E230" s="247" t="s">
        <v>1</v>
      </c>
      <c r="F230" s="248" t="s">
        <v>202</v>
      </c>
      <c r="H230" s="247" t="s">
        <v>1</v>
      </c>
      <c r="L230" s="245"/>
      <c r="M230" s="249"/>
      <c r="N230" s="250"/>
      <c r="O230" s="250"/>
      <c r="P230" s="250"/>
      <c r="Q230" s="250"/>
      <c r="R230" s="250"/>
      <c r="S230" s="250"/>
      <c r="T230" s="251"/>
      <c r="AT230" s="247" t="s">
        <v>142</v>
      </c>
      <c r="AU230" s="247" t="s">
        <v>83</v>
      </c>
      <c r="AV230" s="244" t="s">
        <v>81</v>
      </c>
      <c r="AW230" s="244" t="s">
        <v>30</v>
      </c>
      <c r="AX230" s="244" t="s">
        <v>73</v>
      </c>
      <c r="AY230" s="247" t="s">
        <v>134</v>
      </c>
    </row>
    <row r="231" spans="1:65" s="252" customFormat="1" x14ac:dyDescent="0.4">
      <c r="B231" s="253"/>
      <c r="D231" s="246" t="s">
        <v>142</v>
      </c>
      <c r="E231" s="254" t="s">
        <v>1</v>
      </c>
      <c r="F231" s="255" t="s">
        <v>224</v>
      </c>
      <c r="H231" s="256">
        <v>16.25</v>
      </c>
      <c r="L231" s="253"/>
      <c r="M231" s="257"/>
      <c r="N231" s="258"/>
      <c r="O231" s="258"/>
      <c r="P231" s="258"/>
      <c r="Q231" s="258"/>
      <c r="R231" s="258"/>
      <c r="S231" s="258"/>
      <c r="T231" s="259"/>
      <c r="AT231" s="254" t="s">
        <v>142</v>
      </c>
      <c r="AU231" s="254" t="s">
        <v>83</v>
      </c>
      <c r="AV231" s="252" t="s">
        <v>83</v>
      </c>
      <c r="AW231" s="252" t="s">
        <v>30</v>
      </c>
      <c r="AX231" s="252" t="s">
        <v>73</v>
      </c>
      <c r="AY231" s="254" t="s">
        <v>134</v>
      </c>
    </row>
    <row r="232" spans="1:65" s="260" customFormat="1" x14ac:dyDescent="0.4">
      <c r="B232" s="261"/>
      <c r="D232" s="246" t="s">
        <v>142</v>
      </c>
      <c r="E232" s="262" t="s">
        <v>1</v>
      </c>
      <c r="F232" s="263" t="s">
        <v>164</v>
      </c>
      <c r="H232" s="264">
        <v>30.811</v>
      </c>
      <c r="L232" s="261"/>
      <c r="M232" s="265"/>
      <c r="N232" s="266"/>
      <c r="O232" s="266"/>
      <c r="P232" s="266"/>
      <c r="Q232" s="266"/>
      <c r="R232" s="266"/>
      <c r="S232" s="266"/>
      <c r="T232" s="267"/>
      <c r="AT232" s="262" t="s">
        <v>142</v>
      </c>
      <c r="AU232" s="262" t="s">
        <v>83</v>
      </c>
      <c r="AV232" s="260" t="s">
        <v>140</v>
      </c>
      <c r="AW232" s="260" t="s">
        <v>30</v>
      </c>
      <c r="AX232" s="260" t="s">
        <v>81</v>
      </c>
      <c r="AY232" s="262" t="s">
        <v>134</v>
      </c>
    </row>
    <row r="233" spans="1:65" s="152" customFormat="1" ht="24.2" customHeight="1" x14ac:dyDescent="0.4">
      <c r="A233" s="149"/>
      <c r="B233" s="150"/>
      <c r="C233" s="230" t="s">
        <v>225</v>
      </c>
      <c r="D233" s="230" t="s">
        <v>136</v>
      </c>
      <c r="E233" s="231" t="s">
        <v>226</v>
      </c>
      <c r="F233" s="232" t="s">
        <v>227</v>
      </c>
      <c r="G233" s="233" t="s">
        <v>228</v>
      </c>
      <c r="H233" s="234">
        <v>4</v>
      </c>
      <c r="I233" s="75">
        <v>2500</v>
      </c>
      <c r="J233" s="235">
        <f>ROUND(I233*H233,2)</f>
        <v>10000</v>
      </c>
      <c r="K233" s="236"/>
      <c r="L233" s="150"/>
      <c r="M233" s="237" t="s">
        <v>1</v>
      </c>
      <c r="N233" s="238" t="s">
        <v>38</v>
      </c>
      <c r="O233" s="239"/>
      <c r="P233" s="240">
        <f>O233*H233</f>
        <v>0</v>
      </c>
      <c r="Q233" s="240">
        <v>0.1575</v>
      </c>
      <c r="R233" s="240">
        <f>Q233*H233</f>
        <v>0.63</v>
      </c>
      <c r="S233" s="240">
        <v>0</v>
      </c>
      <c r="T233" s="241">
        <f>S233*H233</f>
        <v>0</v>
      </c>
      <c r="U233" s="149"/>
      <c r="V233" s="149"/>
      <c r="W233" s="149"/>
      <c r="X233" s="149"/>
      <c r="Y233" s="149"/>
      <c r="Z233" s="149"/>
      <c r="AA233" s="149"/>
      <c r="AB233" s="149"/>
      <c r="AC233" s="149"/>
      <c r="AD233" s="149"/>
      <c r="AE233" s="149"/>
      <c r="AR233" s="242" t="s">
        <v>140</v>
      </c>
      <c r="AT233" s="242" t="s">
        <v>136</v>
      </c>
      <c r="AU233" s="242" t="s">
        <v>83</v>
      </c>
      <c r="AY233" s="142" t="s">
        <v>134</v>
      </c>
      <c r="BE233" s="243">
        <f>IF(N233="základní",J233,0)</f>
        <v>10000</v>
      </c>
      <c r="BF233" s="243">
        <f>IF(N233="snížená",J233,0)</f>
        <v>0</v>
      </c>
      <c r="BG233" s="243">
        <f>IF(N233="zákl. přenesená",J233,0)</f>
        <v>0</v>
      </c>
      <c r="BH233" s="243">
        <f>IF(N233="sníž. přenesená",J233,0)</f>
        <v>0</v>
      </c>
      <c r="BI233" s="243">
        <f>IF(N233="nulová",J233,0)</f>
        <v>0</v>
      </c>
      <c r="BJ233" s="142" t="s">
        <v>81</v>
      </c>
      <c r="BK233" s="243">
        <f>ROUND(I233*H233,2)</f>
        <v>10000</v>
      </c>
      <c r="BL233" s="142" t="s">
        <v>140</v>
      </c>
      <c r="BM233" s="242" t="s">
        <v>229</v>
      </c>
    </row>
    <row r="234" spans="1:65" s="244" customFormat="1" x14ac:dyDescent="0.4">
      <c r="B234" s="245"/>
      <c r="D234" s="246" t="s">
        <v>142</v>
      </c>
      <c r="E234" s="247" t="s">
        <v>1</v>
      </c>
      <c r="F234" s="248" t="s">
        <v>156</v>
      </c>
      <c r="H234" s="247" t="s">
        <v>1</v>
      </c>
      <c r="L234" s="245"/>
      <c r="M234" s="249"/>
      <c r="N234" s="250"/>
      <c r="O234" s="250"/>
      <c r="P234" s="250"/>
      <c r="Q234" s="250"/>
      <c r="R234" s="250"/>
      <c r="S234" s="250"/>
      <c r="T234" s="251"/>
      <c r="AT234" s="247" t="s">
        <v>142</v>
      </c>
      <c r="AU234" s="247" t="s">
        <v>83</v>
      </c>
      <c r="AV234" s="244" t="s">
        <v>81</v>
      </c>
      <c r="AW234" s="244" t="s">
        <v>30</v>
      </c>
      <c r="AX234" s="244" t="s">
        <v>73</v>
      </c>
      <c r="AY234" s="247" t="s">
        <v>134</v>
      </c>
    </row>
    <row r="235" spans="1:65" s="252" customFormat="1" x14ac:dyDescent="0.4">
      <c r="B235" s="253"/>
      <c r="D235" s="246" t="s">
        <v>142</v>
      </c>
      <c r="E235" s="254" t="s">
        <v>1</v>
      </c>
      <c r="F235" s="255" t="s">
        <v>230</v>
      </c>
      <c r="H235" s="256">
        <v>2</v>
      </c>
      <c r="L235" s="253"/>
      <c r="M235" s="257"/>
      <c r="N235" s="258"/>
      <c r="O235" s="258"/>
      <c r="P235" s="258"/>
      <c r="Q235" s="258"/>
      <c r="R235" s="258"/>
      <c r="S235" s="258"/>
      <c r="T235" s="259"/>
      <c r="AT235" s="254" t="s">
        <v>142</v>
      </c>
      <c r="AU235" s="254" t="s">
        <v>83</v>
      </c>
      <c r="AV235" s="252" t="s">
        <v>83</v>
      </c>
      <c r="AW235" s="252" t="s">
        <v>30</v>
      </c>
      <c r="AX235" s="252" t="s">
        <v>73</v>
      </c>
      <c r="AY235" s="254" t="s">
        <v>134</v>
      </c>
    </row>
    <row r="236" spans="1:65" s="244" customFormat="1" x14ac:dyDescent="0.4">
      <c r="B236" s="245"/>
      <c r="D236" s="246" t="s">
        <v>142</v>
      </c>
      <c r="E236" s="247" t="s">
        <v>1</v>
      </c>
      <c r="F236" s="248" t="s">
        <v>210</v>
      </c>
      <c r="H236" s="247" t="s">
        <v>1</v>
      </c>
      <c r="L236" s="245"/>
      <c r="M236" s="249"/>
      <c r="N236" s="250"/>
      <c r="O236" s="250"/>
      <c r="P236" s="250"/>
      <c r="Q236" s="250"/>
      <c r="R236" s="250"/>
      <c r="S236" s="250"/>
      <c r="T236" s="251"/>
      <c r="AT236" s="247" t="s">
        <v>142</v>
      </c>
      <c r="AU236" s="247" t="s">
        <v>83</v>
      </c>
      <c r="AV236" s="244" t="s">
        <v>81</v>
      </c>
      <c r="AW236" s="244" t="s">
        <v>30</v>
      </c>
      <c r="AX236" s="244" t="s">
        <v>73</v>
      </c>
      <c r="AY236" s="247" t="s">
        <v>134</v>
      </c>
    </row>
    <row r="237" spans="1:65" s="252" customFormat="1" x14ac:dyDescent="0.4">
      <c r="B237" s="253"/>
      <c r="D237" s="246" t="s">
        <v>142</v>
      </c>
      <c r="E237" s="254" t="s">
        <v>1</v>
      </c>
      <c r="F237" s="255" t="s">
        <v>230</v>
      </c>
      <c r="H237" s="256">
        <v>2</v>
      </c>
      <c r="L237" s="253"/>
      <c r="M237" s="257"/>
      <c r="N237" s="258"/>
      <c r="O237" s="258"/>
      <c r="P237" s="258"/>
      <c r="Q237" s="258"/>
      <c r="R237" s="258"/>
      <c r="S237" s="258"/>
      <c r="T237" s="259"/>
      <c r="AT237" s="254" t="s">
        <v>142</v>
      </c>
      <c r="AU237" s="254" t="s">
        <v>83</v>
      </c>
      <c r="AV237" s="252" t="s">
        <v>83</v>
      </c>
      <c r="AW237" s="252" t="s">
        <v>30</v>
      </c>
      <c r="AX237" s="252" t="s">
        <v>73</v>
      </c>
      <c r="AY237" s="254" t="s">
        <v>134</v>
      </c>
    </row>
    <row r="238" spans="1:65" s="260" customFormat="1" x14ac:dyDescent="0.4">
      <c r="B238" s="261"/>
      <c r="D238" s="246" t="s">
        <v>142</v>
      </c>
      <c r="E238" s="262" t="s">
        <v>1</v>
      </c>
      <c r="F238" s="263" t="s">
        <v>164</v>
      </c>
      <c r="H238" s="264">
        <v>4</v>
      </c>
      <c r="L238" s="261"/>
      <c r="M238" s="265"/>
      <c r="N238" s="266"/>
      <c r="O238" s="266"/>
      <c r="P238" s="266"/>
      <c r="Q238" s="266"/>
      <c r="R238" s="266"/>
      <c r="S238" s="266"/>
      <c r="T238" s="267"/>
      <c r="AT238" s="262" t="s">
        <v>142</v>
      </c>
      <c r="AU238" s="262" t="s">
        <v>83</v>
      </c>
      <c r="AV238" s="260" t="s">
        <v>140</v>
      </c>
      <c r="AW238" s="260" t="s">
        <v>30</v>
      </c>
      <c r="AX238" s="260" t="s">
        <v>81</v>
      </c>
      <c r="AY238" s="262" t="s">
        <v>134</v>
      </c>
    </row>
    <row r="239" spans="1:65" s="152" customFormat="1" ht="24.2" customHeight="1" x14ac:dyDescent="0.4">
      <c r="A239" s="149"/>
      <c r="B239" s="150"/>
      <c r="C239" s="230" t="s">
        <v>231</v>
      </c>
      <c r="D239" s="230" t="s">
        <v>136</v>
      </c>
      <c r="E239" s="231" t="s">
        <v>232</v>
      </c>
      <c r="F239" s="232" t="s">
        <v>233</v>
      </c>
      <c r="G239" s="233" t="s">
        <v>175</v>
      </c>
      <c r="H239" s="234">
        <v>231.25</v>
      </c>
      <c r="I239" s="75">
        <v>160</v>
      </c>
      <c r="J239" s="235">
        <f>ROUND(I239*H239,2)</f>
        <v>37000</v>
      </c>
      <c r="K239" s="236"/>
      <c r="L239" s="150"/>
      <c r="M239" s="237" t="s">
        <v>1</v>
      </c>
      <c r="N239" s="238" t="s">
        <v>38</v>
      </c>
      <c r="O239" s="239"/>
      <c r="P239" s="240">
        <f>O239*H239</f>
        <v>0</v>
      </c>
      <c r="Q239" s="240">
        <v>9.2999999999999992E-3</v>
      </c>
      <c r="R239" s="240">
        <f>Q239*H239</f>
        <v>2.1506249999999998</v>
      </c>
      <c r="S239" s="240">
        <v>0</v>
      </c>
      <c r="T239" s="241">
        <f>S239*H239</f>
        <v>0</v>
      </c>
      <c r="U239" s="149"/>
      <c r="V239" s="149"/>
      <c r="W239" s="149"/>
      <c r="X239" s="149"/>
      <c r="Y239" s="149"/>
      <c r="Z239" s="149"/>
      <c r="AA239" s="149"/>
      <c r="AB239" s="149"/>
      <c r="AC239" s="149"/>
      <c r="AD239" s="149"/>
      <c r="AE239" s="149"/>
      <c r="AR239" s="242" t="s">
        <v>140</v>
      </c>
      <c r="AT239" s="242" t="s">
        <v>136</v>
      </c>
      <c r="AU239" s="242" t="s">
        <v>83</v>
      </c>
      <c r="AY239" s="142" t="s">
        <v>134</v>
      </c>
      <c r="BE239" s="243">
        <f>IF(N239="základní",J239,0)</f>
        <v>37000</v>
      </c>
      <c r="BF239" s="243">
        <f>IF(N239="snížená",J239,0)</f>
        <v>0</v>
      </c>
      <c r="BG239" s="243">
        <f>IF(N239="zákl. přenesená",J239,0)</f>
        <v>0</v>
      </c>
      <c r="BH239" s="243">
        <f>IF(N239="sníž. přenesená",J239,0)</f>
        <v>0</v>
      </c>
      <c r="BI239" s="243">
        <f>IF(N239="nulová",J239,0)</f>
        <v>0</v>
      </c>
      <c r="BJ239" s="142" t="s">
        <v>81</v>
      </c>
      <c r="BK239" s="243">
        <f>ROUND(I239*H239,2)</f>
        <v>37000</v>
      </c>
      <c r="BL239" s="142" t="s">
        <v>140</v>
      </c>
      <c r="BM239" s="242" t="s">
        <v>234</v>
      </c>
    </row>
    <row r="240" spans="1:65" s="244" customFormat="1" x14ac:dyDescent="0.4">
      <c r="B240" s="245"/>
      <c r="D240" s="246" t="s">
        <v>142</v>
      </c>
      <c r="E240" s="247" t="s">
        <v>1</v>
      </c>
      <c r="F240" s="248" t="s">
        <v>200</v>
      </c>
      <c r="H240" s="247" t="s">
        <v>1</v>
      </c>
      <c r="L240" s="245"/>
      <c r="M240" s="249"/>
      <c r="N240" s="250"/>
      <c r="O240" s="250"/>
      <c r="P240" s="250"/>
      <c r="Q240" s="250"/>
      <c r="R240" s="250"/>
      <c r="S240" s="250"/>
      <c r="T240" s="251"/>
      <c r="AT240" s="247" t="s">
        <v>142</v>
      </c>
      <c r="AU240" s="247" t="s">
        <v>83</v>
      </c>
      <c r="AV240" s="244" t="s">
        <v>81</v>
      </c>
      <c r="AW240" s="244" t="s">
        <v>30</v>
      </c>
      <c r="AX240" s="244" t="s">
        <v>73</v>
      </c>
      <c r="AY240" s="247" t="s">
        <v>134</v>
      </c>
    </row>
    <row r="241" spans="2:51" s="252" customFormat="1" x14ac:dyDescent="0.4">
      <c r="B241" s="253"/>
      <c r="D241" s="246" t="s">
        <v>142</v>
      </c>
      <c r="E241" s="254" t="s">
        <v>1</v>
      </c>
      <c r="F241" s="255" t="s">
        <v>235</v>
      </c>
      <c r="H241" s="256">
        <v>8.1310000000000002</v>
      </c>
      <c r="L241" s="253"/>
      <c r="M241" s="257"/>
      <c r="N241" s="258"/>
      <c r="O241" s="258"/>
      <c r="P241" s="258"/>
      <c r="Q241" s="258"/>
      <c r="R241" s="258"/>
      <c r="S241" s="258"/>
      <c r="T241" s="259"/>
      <c r="AT241" s="254" t="s">
        <v>142</v>
      </c>
      <c r="AU241" s="254" t="s">
        <v>83</v>
      </c>
      <c r="AV241" s="252" t="s">
        <v>83</v>
      </c>
      <c r="AW241" s="252" t="s">
        <v>30</v>
      </c>
      <c r="AX241" s="252" t="s">
        <v>73</v>
      </c>
      <c r="AY241" s="254" t="s">
        <v>134</v>
      </c>
    </row>
    <row r="242" spans="2:51" s="252" customFormat="1" x14ac:dyDescent="0.4">
      <c r="B242" s="253"/>
      <c r="D242" s="246" t="s">
        <v>142</v>
      </c>
      <c r="E242" s="254" t="s">
        <v>1</v>
      </c>
      <c r="F242" s="255" t="s">
        <v>236</v>
      </c>
      <c r="H242" s="256">
        <v>7.13</v>
      </c>
      <c r="L242" s="253"/>
      <c r="M242" s="257"/>
      <c r="N242" s="258"/>
      <c r="O242" s="258"/>
      <c r="P242" s="258"/>
      <c r="Q242" s="258"/>
      <c r="R242" s="258"/>
      <c r="S242" s="258"/>
      <c r="T242" s="259"/>
      <c r="AT242" s="254" t="s">
        <v>142</v>
      </c>
      <c r="AU242" s="254" t="s">
        <v>83</v>
      </c>
      <c r="AV242" s="252" t="s">
        <v>83</v>
      </c>
      <c r="AW242" s="252" t="s">
        <v>30</v>
      </c>
      <c r="AX242" s="252" t="s">
        <v>73</v>
      </c>
      <c r="AY242" s="254" t="s">
        <v>134</v>
      </c>
    </row>
    <row r="243" spans="2:51" s="244" customFormat="1" x14ac:dyDescent="0.4">
      <c r="B243" s="245"/>
      <c r="D243" s="246" t="s">
        <v>142</v>
      </c>
      <c r="E243" s="247" t="s">
        <v>1</v>
      </c>
      <c r="F243" s="248" t="s">
        <v>187</v>
      </c>
      <c r="H243" s="247" t="s">
        <v>1</v>
      </c>
      <c r="L243" s="245"/>
      <c r="M243" s="249"/>
      <c r="N243" s="250"/>
      <c r="O243" s="250"/>
      <c r="P243" s="250"/>
      <c r="Q243" s="250"/>
      <c r="R243" s="250"/>
      <c r="S243" s="250"/>
      <c r="T243" s="251"/>
      <c r="AT243" s="247" t="s">
        <v>142</v>
      </c>
      <c r="AU243" s="247" t="s">
        <v>83</v>
      </c>
      <c r="AV243" s="244" t="s">
        <v>81</v>
      </c>
      <c r="AW243" s="244" t="s">
        <v>30</v>
      </c>
      <c r="AX243" s="244" t="s">
        <v>73</v>
      </c>
      <c r="AY243" s="247" t="s">
        <v>134</v>
      </c>
    </row>
    <row r="244" spans="2:51" s="252" customFormat="1" x14ac:dyDescent="0.4">
      <c r="B244" s="253"/>
      <c r="D244" s="246" t="s">
        <v>142</v>
      </c>
      <c r="E244" s="254" t="s">
        <v>1</v>
      </c>
      <c r="F244" s="255" t="s">
        <v>223</v>
      </c>
      <c r="H244" s="256">
        <v>-4.04</v>
      </c>
      <c r="L244" s="253"/>
      <c r="M244" s="257"/>
      <c r="N244" s="258"/>
      <c r="O244" s="258"/>
      <c r="P244" s="258"/>
      <c r="Q244" s="258"/>
      <c r="R244" s="258"/>
      <c r="S244" s="258"/>
      <c r="T244" s="259"/>
      <c r="AT244" s="254" t="s">
        <v>142</v>
      </c>
      <c r="AU244" s="254" t="s">
        <v>83</v>
      </c>
      <c r="AV244" s="252" t="s">
        <v>83</v>
      </c>
      <c r="AW244" s="252" t="s">
        <v>30</v>
      </c>
      <c r="AX244" s="252" t="s">
        <v>73</v>
      </c>
      <c r="AY244" s="254" t="s">
        <v>134</v>
      </c>
    </row>
    <row r="245" spans="2:51" s="244" customFormat="1" x14ac:dyDescent="0.4">
      <c r="B245" s="245"/>
      <c r="D245" s="246" t="s">
        <v>142</v>
      </c>
      <c r="E245" s="247" t="s">
        <v>1</v>
      </c>
      <c r="F245" s="248" t="s">
        <v>202</v>
      </c>
      <c r="H245" s="247" t="s">
        <v>1</v>
      </c>
      <c r="L245" s="245"/>
      <c r="M245" s="249"/>
      <c r="N245" s="250"/>
      <c r="O245" s="250"/>
      <c r="P245" s="250"/>
      <c r="Q245" s="250"/>
      <c r="R245" s="250"/>
      <c r="S245" s="250"/>
      <c r="T245" s="251"/>
      <c r="AT245" s="247" t="s">
        <v>142</v>
      </c>
      <c r="AU245" s="247" t="s">
        <v>83</v>
      </c>
      <c r="AV245" s="244" t="s">
        <v>81</v>
      </c>
      <c r="AW245" s="244" t="s">
        <v>30</v>
      </c>
      <c r="AX245" s="244" t="s">
        <v>73</v>
      </c>
      <c r="AY245" s="247" t="s">
        <v>134</v>
      </c>
    </row>
    <row r="246" spans="2:51" s="252" customFormat="1" x14ac:dyDescent="0.4">
      <c r="B246" s="253"/>
      <c r="D246" s="246" t="s">
        <v>142</v>
      </c>
      <c r="E246" s="254" t="s">
        <v>1</v>
      </c>
      <c r="F246" s="255" t="s">
        <v>237</v>
      </c>
      <c r="H246" s="256">
        <v>32.499000000000002</v>
      </c>
      <c r="L246" s="253"/>
      <c r="M246" s="257"/>
      <c r="N246" s="258"/>
      <c r="O246" s="258"/>
      <c r="P246" s="258"/>
      <c r="Q246" s="258"/>
      <c r="R246" s="258"/>
      <c r="S246" s="258"/>
      <c r="T246" s="259"/>
      <c r="AT246" s="254" t="s">
        <v>142</v>
      </c>
      <c r="AU246" s="254" t="s">
        <v>83</v>
      </c>
      <c r="AV246" s="252" t="s">
        <v>83</v>
      </c>
      <c r="AW246" s="252" t="s">
        <v>30</v>
      </c>
      <c r="AX246" s="252" t="s">
        <v>73</v>
      </c>
      <c r="AY246" s="254" t="s">
        <v>134</v>
      </c>
    </row>
    <row r="247" spans="2:51" s="252" customFormat="1" x14ac:dyDescent="0.4">
      <c r="B247" s="253"/>
      <c r="D247" s="246" t="s">
        <v>142</v>
      </c>
      <c r="E247" s="254" t="s">
        <v>1</v>
      </c>
      <c r="F247" s="255" t="s">
        <v>238</v>
      </c>
      <c r="H247" s="256">
        <v>5.75</v>
      </c>
      <c r="L247" s="253"/>
      <c r="M247" s="257"/>
      <c r="N247" s="258"/>
      <c r="O247" s="258"/>
      <c r="P247" s="258"/>
      <c r="Q247" s="258"/>
      <c r="R247" s="258"/>
      <c r="S247" s="258"/>
      <c r="T247" s="259"/>
      <c r="AT247" s="254" t="s">
        <v>142</v>
      </c>
      <c r="AU247" s="254" t="s">
        <v>83</v>
      </c>
      <c r="AV247" s="252" t="s">
        <v>83</v>
      </c>
      <c r="AW247" s="252" t="s">
        <v>30</v>
      </c>
      <c r="AX247" s="252" t="s">
        <v>73</v>
      </c>
      <c r="AY247" s="254" t="s">
        <v>134</v>
      </c>
    </row>
    <row r="248" spans="2:51" s="244" customFormat="1" x14ac:dyDescent="0.4">
      <c r="B248" s="245"/>
      <c r="D248" s="246" t="s">
        <v>142</v>
      </c>
      <c r="E248" s="247" t="s">
        <v>1</v>
      </c>
      <c r="F248" s="248" t="s">
        <v>187</v>
      </c>
      <c r="H248" s="247" t="s">
        <v>1</v>
      </c>
      <c r="L248" s="245"/>
      <c r="M248" s="249"/>
      <c r="N248" s="250"/>
      <c r="O248" s="250"/>
      <c r="P248" s="250"/>
      <c r="Q248" s="250"/>
      <c r="R248" s="250"/>
      <c r="S248" s="250"/>
      <c r="T248" s="251"/>
      <c r="AT248" s="247" t="s">
        <v>142</v>
      </c>
      <c r="AU248" s="247" t="s">
        <v>83</v>
      </c>
      <c r="AV248" s="244" t="s">
        <v>81</v>
      </c>
      <c r="AW248" s="244" t="s">
        <v>30</v>
      </c>
      <c r="AX248" s="244" t="s">
        <v>73</v>
      </c>
      <c r="AY248" s="247" t="s">
        <v>134</v>
      </c>
    </row>
    <row r="249" spans="2:51" s="252" customFormat="1" x14ac:dyDescent="0.4">
      <c r="B249" s="253"/>
      <c r="D249" s="246" t="s">
        <v>142</v>
      </c>
      <c r="E249" s="254" t="s">
        <v>1</v>
      </c>
      <c r="F249" s="255" t="s">
        <v>239</v>
      </c>
      <c r="H249" s="256">
        <v>-36.36</v>
      </c>
      <c r="L249" s="253"/>
      <c r="M249" s="257"/>
      <c r="N249" s="258"/>
      <c r="O249" s="258"/>
      <c r="P249" s="258"/>
      <c r="Q249" s="258"/>
      <c r="R249" s="258"/>
      <c r="S249" s="258"/>
      <c r="T249" s="259"/>
      <c r="AT249" s="254" t="s">
        <v>142</v>
      </c>
      <c r="AU249" s="254" t="s">
        <v>83</v>
      </c>
      <c r="AV249" s="252" t="s">
        <v>83</v>
      </c>
      <c r="AW249" s="252" t="s">
        <v>30</v>
      </c>
      <c r="AX249" s="252" t="s">
        <v>73</v>
      </c>
      <c r="AY249" s="254" t="s">
        <v>134</v>
      </c>
    </row>
    <row r="250" spans="2:51" s="244" customFormat="1" x14ac:dyDescent="0.4">
      <c r="B250" s="245"/>
      <c r="D250" s="246" t="s">
        <v>142</v>
      </c>
      <c r="E250" s="247" t="s">
        <v>1</v>
      </c>
      <c r="F250" s="248" t="s">
        <v>144</v>
      </c>
      <c r="H250" s="247" t="s">
        <v>1</v>
      </c>
      <c r="L250" s="245"/>
      <c r="M250" s="249"/>
      <c r="N250" s="250"/>
      <c r="O250" s="250"/>
      <c r="P250" s="250"/>
      <c r="Q250" s="250"/>
      <c r="R250" s="250"/>
      <c r="S250" s="250"/>
      <c r="T250" s="251"/>
      <c r="AT250" s="247" t="s">
        <v>142</v>
      </c>
      <c r="AU250" s="247" t="s">
        <v>83</v>
      </c>
      <c r="AV250" s="244" t="s">
        <v>81</v>
      </c>
      <c r="AW250" s="244" t="s">
        <v>30</v>
      </c>
      <c r="AX250" s="244" t="s">
        <v>73</v>
      </c>
      <c r="AY250" s="247" t="s">
        <v>134</v>
      </c>
    </row>
    <row r="251" spans="2:51" s="252" customFormat="1" x14ac:dyDescent="0.4">
      <c r="B251" s="253"/>
      <c r="D251" s="246" t="s">
        <v>142</v>
      </c>
      <c r="E251" s="254" t="s">
        <v>1</v>
      </c>
      <c r="F251" s="255" t="s">
        <v>240</v>
      </c>
      <c r="H251" s="256">
        <v>0.45800000000000002</v>
      </c>
      <c r="L251" s="253"/>
      <c r="M251" s="257"/>
      <c r="N251" s="258"/>
      <c r="O251" s="258"/>
      <c r="P251" s="258"/>
      <c r="Q251" s="258"/>
      <c r="R251" s="258"/>
      <c r="S251" s="258"/>
      <c r="T251" s="259"/>
      <c r="AT251" s="254" t="s">
        <v>142</v>
      </c>
      <c r="AU251" s="254" t="s">
        <v>83</v>
      </c>
      <c r="AV251" s="252" t="s">
        <v>83</v>
      </c>
      <c r="AW251" s="252" t="s">
        <v>30</v>
      </c>
      <c r="AX251" s="252" t="s">
        <v>73</v>
      </c>
      <c r="AY251" s="254" t="s">
        <v>134</v>
      </c>
    </row>
    <row r="252" spans="2:51" s="252" customFormat="1" x14ac:dyDescent="0.4">
      <c r="B252" s="253"/>
      <c r="D252" s="246" t="s">
        <v>142</v>
      </c>
      <c r="E252" s="254" t="s">
        <v>1</v>
      </c>
      <c r="F252" s="255" t="s">
        <v>241</v>
      </c>
      <c r="H252" s="256">
        <v>0.38500000000000001</v>
      </c>
      <c r="L252" s="253"/>
      <c r="M252" s="257"/>
      <c r="N252" s="258"/>
      <c r="O252" s="258"/>
      <c r="P252" s="258"/>
      <c r="Q252" s="258"/>
      <c r="R252" s="258"/>
      <c r="S252" s="258"/>
      <c r="T252" s="259"/>
      <c r="AT252" s="254" t="s">
        <v>142</v>
      </c>
      <c r="AU252" s="254" t="s">
        <v>83</v>
      </c>
      <c r="AV252" s="252" t="s">
        <v>83</v>
      </c>
      <c r="AW252" s="252" t="s">
        <v>30</v>
      </c>
      <c r="AX252" s="252" t="s">
        <v>73</v>
      </c>
      <c r="AY252" s="254" t="s">
        <v>134</v>
      </c>
    </row>
    <row r="253" spans="2:51" s="244" customFormat="1" x14ac:dyDescent="0.4">
      <c r="B253" s="245"/>
      <c r="D253" s="246" t="s">
        <v>142</v>
      </c>
      <c r="E253" s="247" t="s">
        <v>1</v>
      </c>
      <c r="F253" s="248" t="s">
        <v>146</v>
      </c>
      <c r="H253" s="247" t="s">
        <v>1</v>
      </c>
      <c r="L253" s="245"/>
      <c r="M253" s="249"/>
      <c r="N253" s="250"/>
      <c r="O253" s="250"/>
      <c r="P253" s="250"/>
      <c r="Q253" s="250"/>
      <c r="R253" s="250"/>
      <c r="S253" s="250"/>
      <c r="T253" s="251"/>
      <c r="AT253" s="247" t="s">
        <v>142</v>
      </c>
      <c r="AU253" s="247" t="s">
        <v>83</v>
      </c>
      <c r="AV253" s="244" t="s">
        <v>81</v>
      </c>
      <c r="AW253" s="244" t="s">
        <v>30</v>
      </c>
      <c r="AX253" s="244" t="s">
        <v>73</v>
      </c>
      <c r="AY253" s="247" t="s">
        <v>134</v>
      </c>
    </row>
    <row r="254" spans="2:51" s="252" customFormat="1" x14ac:dyDescent="0.4">
      <c r="B254" s="253"/>
      <c r="D254" s="246" t="s">
        <v>142</v>
      </c>
      <c r="E254" s="254" t="s">
        <v>1</v>
      </c>
      <c r="F254" s="255" t="s">
        <v>242</v>
      </c>
      <c r="H254" s="256">
        <v>0.38800000000000001</v>
      </c>
      <c r="L254" s="253"/>
      <c r="M254" s="257"/>
      <c r="N254" s="258"/>
      <c r="O254" s="258"/>
      <c r="P254" s="258"/>
      <c r="Q254" s="258"/>
      <c r="R254" s="258"/>
      <c r="S254" s="258"/>
      <c r="T254" s="259"/>
      <c r="AT254" s="254" t="s">
        <v>142</v>
      </c>
      <c r="AU254" s="254" t="s">
        <v>83</v>
      </c>
      <c r="AV254" s="252" t="s">
        <v>83</v>
      </c>
      <c r="AW254" s="252" t="s">
        <v>30</v>
      </c>
      <c r="AX254" s="252" t="s">
        <v>73</v>
      </c>
      <c r="AY254" s="254" t="s">
        <v>134</v>
      </c>
    </row>
    <row r="255" spans="2:51" s="252" customFormat="1" x14ac:dyDescent="0.4">
      <c r="B255" s="253"/>
      <c r="D255" s="246" t="s">
        <v>142</v>
      </c>
      <c r="E255" s="254" t="s">
        <v>1</v>
      </c>
      <c r="F255" s="255" t="s">
        <v>243</v>
      </c>
      <c r="H255" s="256">
        <v>0.315</v>
      </c>
      <c r="L255" s="253"/>
      <c r="M255" s="257"/>
      <c r="N255" s="258"/>
      <c r="O255" s="258"/>
      <c r="P255" s="258"/>
      <c r="Q255" s="258"/>
      <c r="R255" s="258"/>
      <c r="S255" s="258"/>
      <c r="T255" s="259"/>
      <c r="AT255" s="254" t="s">
        <v>142</v>
      </c>
      <c r="AU255" s="254" t="s">
        <v>83</v>
      </c>
      <c r="AV255" s="252" t="s">
        <v>83</v>
      </c>
      <c r="AW255" s="252" t="s">
        <v>30</v>
      </c>
      <c r="AX255" s="252" t="s">
        <v>73</v>
      </c>
      <c r="AY255" s="254" t="s">
        <v>134</v>
      </c>
    </row>
    <row r="256" spans="2:51" s="244" customFormat="1" x14ac:dyDescent="0.4">
      <c r="B256" s="245"/>
      <c r="D256" s="246" t="s">
        <v>142</v>
      </c>
      <c r="E256" s="247" t="s">
        <v>1</v>
      </c>
      <c r="F256" s="248" t="s">
        <v>148</v>
      </c>
      <c r="H256" s="247" t="s">
        <v>1</v>
      </c>
      <c r="L256" s="245"/>
      <c r="M256" s="249"/>
      <c r="N256" s="250"/>
      <c r="O256" s="250"/>
      <c r="P256" s="250"/>
      <c r="Q256" s="250"/>
      <c r="R256" s="250"/>
      <c r="S256" s="250"/>
      <c r="T256" s="251"/>
      <c r="AT256" s="247" t="s">
        <v>142</v>
      </c>
      <c r="AU256" s="247" t="s">
        <v>83</v>
      </c>
      <c r="AV256" s="244" t="s">
        <v>81</v>
      </c>
      <c r="AW256" s="244" t="s">
        <v>30</v>
      </c>
      <c r="AX256" s="244" t="s">
        <v>73</v>
      </c>
      <c r="AY256" s="247" t="s">
        <v>134</v>
      </c>
    </row>
    <row r="257" spans="2:51" s="252" customFormat="1" x14ac:dyDescent="0.4">
      <c r="B257" s="253"/>
      <c r="D257" s="246" t="s">
        <v>142</v>
      </c>
      <c r="E257" s="254" t="s">
        <v>1</v>
      </c>
      <c r="F257" s="255" t="s">
        <v>244</v>
      </c>
      <c r="H257" s="256">
        <v>44.481999999999999</v>
      </c>
      <c r="L257" s="253"/>
      <c r="M257" s="257"/>
      <c r="N257" s="258"/>
      <c r="O257" s="258"/>
      <c r="P257" s="258"/>
      <c r="Q257" s="258"/>
      <c r="R257" s="258"/>
      <c r="S257" s="258"/>
      <c r="T257" s="259"/>
      <c r="AT257" s="254" t="s">
        <v>142</v>
      </c>
      <c r="AU257" s="254" t="s">
        <v>83</v>
      </c>
      <c r="AV257" s="252" t="s">
        <v>83</v>
      </c>
      <c r="AW257" s="252" t="s">
        <v>30</v>
      </c>
      <c r="AX257" s="252" t="s">
        <v>73</v>
      </c>
      <c r="AY257" s="254" t="s">
        <v>134</v>
      </c>
    </row>
    <row r="258" spans="2:51" s="252" customFormat="1" x14ac:dyDescent="0.4">
      <c r="B258" s="253"/>
      <c r="D258" s="246" t="s">
        <v>142</v>
      </c>
      <c r="E258" s="254" t="s">
        <v>1</v>
      </c>
      <c r="F258" s="255" t="s">
        <v>245</v>
      </c>
      <c r="H258" s="256">
        <v>27.6</v>
      </c>
      <c r="L258" s="253"/>
      <c r="M258" s="257"/>
      <c r="N258" s="258"/>
      <c r="O258" s="258"/>
      <c r="P258" s="258"/>
      <c r="Q258" s="258"/>
      <c r="R258" s="258"/>
      <c r="S258" s="258"/>
      <c r="T258" s="259"/>
      <c r="AT258" s="254" t="s">
        <v>142</v>
      </c>
      <c r="AU258" s="254" t="s">
        <v>83</v>
      </c>
      <c r="AV258" s="252" t="s">
        <v>83</v>
      </c>
      <c r="AW258" s="252" t="s">
        <v>30</v>
      </c>
      <c r="AX258" s="252" t="s">
        <v>73</v>
      </c>
      <c r="AY258" s="254" t="s">
        <v>134</v>
      </c>
    </row>
    <row r="259" spans="2:51" s="244" customFormat="1" x14ac:dyDescent="0.4">
      <c r="B259" s="245"/>
      <c r="D259" s="246" t="s">
        <v>142</v>
      </c>
      <c r="E259" s="247" t="s">
        <v>1</v>
      </c>
      <c r="F259" s="248" t="s">
        <v>187</v>
      </c>
      <c r="H259" s="247" t="s">
        <v>1</v>
      </c>
      <c r="L259" s="245"/>
      <c r="M259" s="249"/>
      <c r="N259" s="250"/>
      <c r="O259" s="250"/>
      <c r="P259" s="250"/>
      <c r="Q259" s="250"/>
      <c r="R259" s="250"/>
      <c r="S259" s="250"/>
      <c r="T259" s="251"/>
      <c r="AT259" s="247" t="s">
        <v>142</v>
      </c>
      <c r="AU259" s="247" t="s">
        <v>83</v>
      </c>
      <c r="AV259" s="244" t="s">
        <v>81</v>
      </c>
      <c r="AW259" s="244" t="s">
        <v>30</v>
      </c>
      <c r="AX259" s="244" t="s">
        <v>73</v>
      </c>
      <c r="AY259" s="247" t="s">
        <v>134</v>
      </c>
    </row>
    <row r="260" spans="2:51" s="252" customFormat="1" x14ac:dyDescent="0.4">
      <c r="B260" s="253"/>
      <c r="D260" s="246" t="s">
        <v>142</v>
      </c>
      <c r="E260" s="254" t="s">
        <v>1</v>
      </c>
      <c r="F260" s="255" t="s">
        <v>246</v>
      </c>
      <c r="H260" s="256">
        <v>-5.4539999999999997</v>
      </c>
      <c r="L260" s="253"/>
      <c r="M260" s="257"/>
      <c r="N260" s="258"/>
      <c r="O260" s="258"/>
      <c r="P260" s="258"/>
      <c r="Q260" s="258"/>
      <c r="R260" s="258"/>
      <c r="S260" s="258"/>
      <c r="T260" s="259"/>
      <c r="AT260" s="254" t="s">
        <v>142</v>
      </c>
      <c r="AU260" s="254" t="s">
        <v>83</v>
      </c>
      <c r="AV260" s="252" t="s">
        <v>83</v>
      </c>
      <c r="AW260" s="252" t="s">
        <v>30</v>
      </c>
      <c r="AX260" s="252" t="s">
        <v>73</v>
      </c>
      <c r="AY260" s="254" t="s">
        <v>134</v>
      </c>
    </row>
    <row r="261" spans="2:51" s="244" customFormat="1" x14ac:dyDescent="0.4">
      <c r="B261" s="245"/>
      <c r="D261" s="246" t="s">
        <v>142</v>
      </c>
      <c r="E261" s="247" t="s">
        <v>1</v>
      </c>
      <c r="F261" s="248" t="s">
        <v>150</v>
      </c>
      <c r="H261" s="247" t="s">
        <v>1</v>
      </c>
      <c r="L261" s="245"/>
      <c r="M261" s="249"/>
      <c r="N261" s="250"/>
      <c r="O261" s="250"/>
      <c r="P261" s="250"/>
      <c r="Q261" s="250"/>
      <c r="R261" s="250"/>
      <c r="S261" s="250"/>
      <c r="T261" s="251"/>
      <c r="AT261" s="247" t="s">
        <v>142</v>
      </c>
      <c r="AU261" s="247" t="s">
        <v>83</v>
      </c>
      <c r="AV261" s="244" t="s">
        <v>81</v>
      </c>
      <c r="AW261" s="244" t="s">
        <v>30</v>
      </c>
      <c r="AX261" s="244" t="s">
        <v>73</v>
      </c>
      <c r="AY261" s="247" t="s">
        <v>134</v>
      </c>
    </row>
    <row r="262" spans="2:51" s="252" customFormat="1" x14ac:dyDescent="0.4">
      <c r="B262" s="253"/>
      <c r="D262" s="246" t="s">
        <v>142</v>
      </c>
      <c r="E262" s="254" t="s">
        <v>1</v>
      </c>
      <c r="F262" s="255" t="s">
        <v>247</v>
      </c>
      <c r="H262" s="256">
        <v>0.53500000000000003</v>
      </c>
      <c r="L262" s="253"/>
      <c r="M262" s="257"/>
      <c r="N262" s="258"/>
      <c r="O262" s="258"/>
      <c r="P262" s="258"/>
      <c r="Q262" s="258"/>
      <c r="R262" s="258"/>
      <c r="S262" s="258"/>
      <c r="T262" s="259"/>
      <c r="AT262" s="254" t="s">
        <v>142</v>
      </c>
      <c r="AU262" s="254" t="s">
        <v>83</v>
      </c>
      <c r="AV262" s="252" t="s">
        <v>83</v>
      </c>
      <c r="AW262" s="252" t="s">
        <v>30</v>
      </c>
      <c r="AX262" s="252" t="s">
        <v>73</v>
      </c>
      <c r="AY262" s="254" t="s">
        <v>134</v>
      </c>
    </row>
    <row r="263" spans="2:51" s="252" customFormat="1" x14ac:dyDescent="0.4">
      <c r="B263" s="253"/>
      <c r="D263" s="246" t="s">
        <v>142</v>
      </c>
      <c r="E263" s="254" t="s">
        <v>1</v>
      </c>
      <c r="F263" s="255" t="s">
        <v>248</v>
      </c>
      <c r="H263" s="256">
        <v>0.23799999999999999</v>
      </c>
      <c r="L263" s="253"/>
      <c r="M263" s="257"/>
      <c r="N263" s="258"/>
      <c r="O263" s="258"/>
      <c r="P263" s="258"/>
      <c r="Q263" s="258"/>
      <c r="R263" s="258"/>
      <c r="S263" s="258"/>
      <c r="T263" s="259"/>
      <c r="AT263" s="254" t="s">
        <v>142</v>
      </c>
      <c r="AU263" s="254" t="s">
        <v>83</v>
      </c>
      <c r="AV263" s="252" t="s">
        <v>83</v>
      </c>
      <c r="AW263" s="252" t="s">
        <v>30</v>
      </c>
      <c r="AX263" s="252" t="s">
        <v>73</v>
      </c>
      <c r="AY263" s="254" t="s">
        <v>134</v>
      </c>
    </row>
    <row r="264" spans="2:51" s="244" customFormat="1" x14ac:dyDescent="0.4">
      <c r="B264" s="245"/>
      <c r="D264" s="246" t="s">
        <v>142</v>
      </c>
      <c r="E264" s="247" t="s">
        <v>1</v>
      </c>
      <c r="F264" s="248" t="s">
        <v>152</v>
      </c>
      <c r="H264" s="247" t="s">
        <v>1</v>
      </c>
      <c r="L264" s="245"/>
      <c r="M264" s="249"/>
      <c r="N264" s="250"/>
      <c r="O264" s="250"/>
      <c r="P264" s="250"/>
      <c r="Q264" s="250"/>
      <c r="R264" s="250"/>
      <c r="S264" s="250"/>
      <c r="T264" s="251"/>
      <c r="AT264" s="247" t="s">
        <v>142</v>
      </c>
      <c r="AU264" s="247" t="s">
        <v>83</v>
      </c>
      <c r="AV264" s="244" t="s">
        <v>81</v>
      </c>
      <c r="AW264" s="244" t="s">
        <v>30</v>
      </c>
      <c r="AX264" s="244" t="s">
        <v>73</v>
      </c>
      <c r="AY264" s="247" t="s">
        <v>134</v>
      </c>
    </row>
    <row r="265" spans="2:51" s="252" customFormat="1" x14ac:dyDescent="0.4">
      <c r="B265" s="253"/>
      <c r="D265" s="246" t="s">
        <v>142</v>
      </c>
      <c r="E265" s="254" t="s">
        <v>1</v>
      </c>
      <c r="F265" s="255" t="s">
        <v>247</v>
      </c>
      <c r="H265" s="256">
        <v>0.53500000000000003</v>
      </c>
      <c r="L265" s="253"/>
      <c r="M265" s="257"/>
      <c r="N265" s="258"/>
      <c r="O265" s="258"/>
      <c r="P265" s="258"/>
      <c r="Q265" s="258"/>
      <c r="R265" s="258"/>
      <c r="S265" s="258"/>
      <c r="T265" s="259"/>
      <c r="AT265" s="254" t="s">
        <v>142</v>
      </c>
      <c r="AU265" s="254" t="s">
        <v>83</v>
      </c>
      <c r="AV265" s="252" t="s">
        <v>83</v>
      </c>
      <c r="AW265" s="252" t="s">
        <v>30</v>
      </c>
      <c r="AX265" s="252" t="s">
        <v>73</v>
      </c>
      <c r="AY265" s="254" t="s">
        <v>134</v>
      </c>
    </row>
    <row r="266" spans="2:51" s="252" customFormat="1" x14ac:dyDescent="0.4">
      <c r="B266" s="253"/>
      <c r="D266" s="246" t="s">
        <v>142</v>
      </c>
      <c r="E266" s="254" t="s">
        <v>1</v>
      </c>
      <c r="F266" s="255" t="s">
        <v>249</v>
      </c>
      <c r="H266" s="256">
        <v>0.26</v>
      </c>
      <c r="L266" s="253"/>
      <c r="M266" s="257"/>
      <c r="N266" s="258"/>
      <c r="O266" s="258"/>
      <c r="P266" s="258"/>
      <c r="Q266" s="258"/>
      <c r="R266" s="258"/>
      <c r="S266" s="258"/>
      <c r="T266" s="259"/>
      <c r="AT266" s="254" t="s">
        <v>142</v>
      </c>
      <c r="AU266" s="254" t="s">
        <v>83</v>
      </c>
      <c r="AV266" s="252" t="s">
        <v>83</v>
      </c>
      <c r="AW266" s="252" t="s">
        <v>30</v>
      </c>
      <c r="AX266" s="252" t="s">
        <v>73</v>
      </c>
      <c r="AY266" s="254" t="s">
        <v>134</v>
      </c>
    </row>
    <row r="267" spans="2:51" s="244" customFormat="1" x14ac:dyDescent="0.4">
      <c r="B267" s="245"/>
      <c r="D267" s="246" t="s">
        <v>142</v>
      </c>
      <c r="E267" s="247" t="s">
        <v>1</v>
      </c>
      <c r="F267" s="248" t="s">
        <v>154</v>
      </c>
      <c r="H267" s="247" t="s">
        <v>1</v>
      </c>
      <c r="L267" s="245"/>
      <c r="M267" s="249"/>
      <c r="N267" s="250"/>
      <c r="O267" s="250"/>
      <c r="P267" s="250"/>
      <c r="Q267" s="250"/>
      <c r="R267" s="250"/>
      <c r="S267" s="250"/>
      <c r="T267" s="251"/>
      <c r="AT267" s="247" t="s">
        <v>142</v>
      </c>
      <c r="AU267" s="247" t="s">
        <v>83</v>
      </c>
      <c r="AV267" s="244" t="s">
        <v>81</v>
      </c>
      <c r="AW267" s="244" t="s">
        <v>30</v>
      </c>
      <c r="AX267" s="244" t="s">
        <v>73</v>
      </c>
      <c r="AY267" s="247" t="s">
        <v>134</v>
      </c>
    </row>
    <row r="268" spans="2:51" s="252" customFormat="1" x14ac:dyDescent="0.4">
      <c r="B268" s="253"/>
      <c r="D268" s="246" t="s">
        <v>142</v>
      </c>
      <c r="E268" s="254" t="s">
        <v>1</v>
      </c>
      <c r="F268" s="255" t="s">
        <v>250</v>
      </c>
      <c r="H268" s="256">
        <v>0.79400000000000004</v>
      </c>
      <c r="L268" s="253"/>
      <c r="M268" s="257"/>
      <c r="N268" s="258"/>
      <c r="O268" s="258"/>
      <c r="P268" s="258"/>
      <c r="Q268" s="258"/>
      <c r="R268" s="258"/>
      <c r="S268" s="258"/>
      <c r="T268" s="259"/>
      <c r="AT268" s="254" t="s">
        <v>142</v>
      </c>
      <c r="AU268" s="254" t="s">
        <v>83</v>
      </c>
      <c r="AV268" s="252" t="s">
        <v>83</v>
      </c>
      <c r="AW268" s="252" t="s">
        <v>30</v>
      </c>
      <c r="AX268" s="252" t="s">
        <v>73</v>
      </c>
      <c r="AY268" s="254" t="s">
        <v>134</v>
      </c>
    </row>
    <row r="269" spans="2:51" s="252" customFormat="1" x14ac:dyDescent="0.4">
      <c r="B269" s="253"/>
      <c r="D269" s="246" t="s">
        <v>142</v>
      </c>
      <c r="E269" s="254" t="s">
        <v>1</v>
      </c>
      <c r="F269" s="255" t="s">
        <v>247</v>
      </c>
      <c r="H269" s="256">
        <v>0.53500000000000003</v>
      </c>
      <c r="L269" s="253"/>
      <c r="M269" s="257"/>
      <c r="N269" s="258"/>
      <c r="O269" s="258"/>
      <c r="P269" s="258"/>
      <c r="Q269" s="258"/>
      <c r="R269" s="258"/>
      <c r="S269" s="258"/>
      <c r="T269" s="259"/>
      <c r="AT269" s="254" t="s">
        <v>142</v>
      </c>
      <c r="AU269" s="254" t="s">
        <v>83</v>
      </c>
      <c r="AV269" s="252" t="s">
        <v>83</v>
      </c>
      <c r="AW269" s="252" t="s">
        <v>30</v>
      </c>
      <c r="AX269" s="252" t="s">
        <v>73</v>
      </c>
      <c r="AY269" s="254" t="s">
        <v>134</v>
      </c>
    </row>
    <row r="270" spans="2:51" s="244" customFormat="1" x14ac:dyDescent="0.4">
      <c r="B270" s="245"/>
      <c r="D270" s="246" t="s">
        <v>142</v>
      </c>
      <c r="E270" s="247" t="s">
        <v>1</v>
      </c>
      <c r="F270" s="248" t="s">
        <v>156</v>
      </c>
      <c r="H270" s="247" t="s">
        <v>1</v>
      </c>
      <c r="L270" s="245"/>
      <c r="M270" s="249"/>
      <c r="N270" s="250"/>
      <c r="O270" s="250"/>
      <c r="P270" s="250"/>
      <c r="Q270" s="250"/>
      <c r="R270" s="250"/>
      <c r="S270" s="250"/>
      <c r="T270" s="251"/>
      <c r="AT270" s="247" t="s">
        <v>142</v>
      </c>
      <c r="AU270" s="247" t="s">
        <v>83</v>
      </c>
      <c r="AV270" s="244" t="s">
        <v>81</v>
      </c>
      <c r="AW270" s="244" t="s">
        <v>30</v>
      </c>
      <c r="AX270" s="244" t="s">
        <v>73</v>
      </c>
      <c r="AY270" s="247" t="s">
        <v>134</v>
      </c>
    </row>
    <row r="271" spans="2:51" s="252" customFormat="1" x14ac:dyDescent="0.4">
      <c r="B271" s="253"/>
      <c r="D271" s="246" t="s">
        <v>142</v>
      </c>
      <c r="E271" s="254" t="s">
        <v>1</v>
      </c>
      <c r="F271" s="255" t="s">
        <v>251</v>
      </c>
      <c r="H271" s="256">
        <v>1.05</v>
      </c>
      <c r="L271" s="253"/>
      <c r="M271" s="257"/>
      <c r="N271" s="258"/>
      <c r="O271" s="258"/>
      <c r="P271" s="258"/>
      <c r="Q271" s="258"/>
      <c r="R271" s="258"/>
      <c r="S271" s="258"/>
      <c r="T271" s="259"/>
      <c r="AT271" s="254" t="s">
        <v>142</v>
      </c>
      <c r="AU271" s="254" t="s">
        <v>83</v>
      </c>
      <c r="AV271" s="252" t="s">
        <v>83</v>
      </c>
      <c r="AW271" s="252" t="s">
        <v>30</v>
      </c>
      <c r="AX271" s="252" t="s">
        <v>73</v>
      </c>
      <c r="AY271" s="254" t="s">
        <v>134</v>
      </c>
    </row>
    <row r="272" spans="2:51" s="252" customFormat="1" x14ac:dyDescent="0.4">
      <c r="B272" s="253"/>
      <c r="D272" s="246" t="s">
        <v>142</v>
      </c>
      <c r="E272" s="254" t="s">
        <v>1</v>
      </c>
      <c r="F272" s="255" t="s">
        <v>252</v>
      </c>
      <c r="H272" s="256">
        <v>1.2</v>
      </c>
      <c r="L272" s="253"/>
      <c r="M272" s="257"/>
      <c r="N272" s="258"/>
      <c r="O272" s="258"/>
      <c r="P272" s="258"/>
      <c r="Q272" s="258"/>
      <c r="R272" s="258"/>
      <c r="S272" s="258"/>
      <c r="T272" s="259"/>
      <c r="AT272" s="254" t="s">
        <v>142</v>
      </c>
      <c r="AU272" s="254" t="s">
        <v>83</v>
      </c>
      <c r="AV272" s="252" t="s">
        <v>83</v>
      </c>
      <c r="AW272" s="252" t="s">
        <v>30</v>
      </c>
      <c r="AX272" s="252" t="s">
        <v>73</v>
      </c>
      <c r="AY272" s="254" t="s">
        <v>134</v>
      </c>
    </row>
    <row r="273" spans="2:51" s="244" customFormat="1" x14ac:dyDescent="0.4">
      <c r="B273" s="245"/>
      <c r="D273" s="246" t="s">
        <v>142</v>
      </c>
      <c r="E273" s="247" t="s">
        <v>1</v>
      </c>
      <c r="F273" s="248" t="s">
        <v>210</v>
      </c>
      <c r="H273" s="247" t="s">
        <v>1</v>
      </c>
      <c r="L273" s="245"/>
      <c r="M273" s="249"/>
      <c r="N273" s="250"/>
      <c r="O273" s="250"/>
      <c r="P273" s="250"/>
      <c r="Q273" s="250"/>
      <c r="R273" s="250"/>
      <c r="S273" s="250"/>
      <c r="T273" s="251"/>
      <c r="AT273" s="247" t="s">
        <v>142</v>
      </c>
      <c r="AU273" s="247" t="s">
        <v>83</v>
      </c>
      <c r="AV273" s="244" t="s">
        <v>81</v>
      </c>
      <c r="AW273" s="244" t="s">
        <v>30</v>
      </c>
      <c r="AX273" s="244" t="s">
        <v>73</v>
      </c>
      <c r="AY273" s="247" t="s">
        <v>134</v>
      </c>
    </row>
    <row r="274" spans="2:51" s="252" customFormat="1" x14ac:dyDescent="0.4">
      <c r="B274" s="253"/>
      <c r="D274" s="246" t="s">
        <v>142</v>
      </c>
      <c r="E274" s="254" t="s">
        <v>1</v>
      </c>
      <c r="F274" s="255" t="s">
        <v>245</v>
      </c>
      <c r="H274" s="256">
        <v>27.6</v>
      </c>
      <c r="L274" s="253"/>
      <c r="M274" s="257"/>
      <c r="N274" s="258"/>
      <c r="O274" s="258"/>
      <c r="P274" s="258"/>
      <c r="Q274" s="258"/>
      <c r="R274" s="258"/>
      <c r="S274" s="258"/>
      <c r="T274" s="259"/>
      <c r="AT274" s="254" t="s">
        <v>142</v>
      </c>
      <c r="AU274" s="254" t="s">
        <v>83</v>
      </c>
      <c r="AV274" s="252" t="s">
        <v>83</v>
      </c>
      <c r="AW274" s="252" t="s">
        <v>30</v>
      </c>
      <c r="AX274" s="252" t="s">
        <v>73</v>
      </c>
      <c r="AY274" s="254" t="s">
        <v>134</v>
      </c>
    </row>
    <row r="275" spans="2:51" s="252" customFormat="1" x14ac:dyDescent="0.4">
      <c r="B275" s="253"/>
      <c r="D275" s="246" t="s">
        <v>142</v>
      </c>
      <c r="E275" s="254" t="s">
        <v>1</v>
      </c>
      <c r="F275" s="255" t="s">
        <v>253</v>
      </c>
      <c r="H275" s="256">
        <v>10.994</v>
      </c>
      <c r="L275" s="253"/>
      <c r="M275" s="257"/>
      <c r="N275" s="258"/>
      <c r="O275" s="258"/>
      <c r="P275" s="258"/>
      <c r="Q275" s="258"/>
      <c r="R275" s="258"/>
      <c r="S275" s="258"/>
      <c r="T275" s="259"/>
      <c r="AT275" s="254" t="s">
        <v>142</v>
      </c>
      <c r="AU275" s="254" t="s">
        <v>83</v>
      </c>
      <c r="AV275" s="252" t="s">
        <v>83</v>
      </c>
      <c r="AW275" s="252" t="s">
        <v>30</v>
      </c>
      <c r="AX275" s="252" t="s">
        <v>73</v>
      </c>
      <c r="AY275" s="254" t="s">
        <v>134</v>
      </c>
    </row>
    <row r="276" spans="2:51" s="252" customFormat="1" x14ac:dyDescent="0.4">
      <c r="B276" s="253"/>
      <c r="D276" s="246" t="s">
        <v>142</v>
      </c>
      <c r="E276" s="254" t="s">
        <v>1</v>
      </c>
      <c r="F276" s="255" t="s">
        <v>254</v>
      </c>
      <c r="H276" s="256">
        <v>8.6479999999999997</v>
      </c>
      <c r="L276" s="253"/>
      <c r="M276" s="257"/>
      <c r="N276" s="258"/>
      <c r="O276" s="258"/>
      <c r="P276" s="258"/>
      <c r="Q276" s="258"/>
      <c r="R276" s="258"/>
      <c r="S276" s="258"/>
      <c r="T276" s="259"/>
      <c r="AT276" s="254" t="s">
        <v>142</v>
      </c>
      <c r="AU276" s="254" t="s">
        <v>83</v>
      </c>
      <c r="AV276" s="252" t="s">
        <v>83</v>
      </c>
      <c r="AW276" s="252" t="s">
        <v>30</v>
      </c>
      <c r="AX276" s="252" t="s">
        <v>73</v>
      </c>
      <c r="AY276" s="254" t="s">
        <v>134</v>
      </c>
    </row>
    <row r="277" spans="2:51" s="244" customFormat="1" x14ac:dyDescent="0.4">
      <c r="B277" s="245"/>
      <c r="D277" s="246" t="s">
        <v>142</v>
      </c>
      <c r="E277" s="247" t="s">
        <v>1</v>
      </c>
      <c r="F277" s="248" t="s">
        <v>187</v>
      </c>
      <c r="H277" s="247" t="s">
        <v>1</v>
      </c>
      <c r="L277" s="245"/>
      <c r="M277" s="249"/>
      <c r="N277" s="250"/>
      <c r="O277" s="250"/>
      <c r="P277" s="250"/>
      <c r="Q277" s="250"/>
      <c r="R277" s="250"/>
      <c r="S277" s="250"/>
      <c r="T277" s="251"/>
      <c r="AT277" s="247" t="s">
        <v>142</v>
      </c>
      <c r="AU277" s="247" t="s">
        <v>83</v>
      </c>
      <c r="AV277" s="244" t="s">
        <v>81</v>
      </c>
      <c r="AW277" s="244" t="s">
        <v>30</v>
      </c>
      <c r="AX277" s="244" t="s">
        <v>73</v>
      </c>
      <c r="AY277" s="247" t="s">
        <v>134</v>
      </c>
    </row>
    <row r="278" spans="2:51" s="252" customFormat="1" x14ac:dyDescent="0.4">
      <c r="B278" s="253"/>
      <c r="D278" s="246" t="s">
        <v>142</v>
      </c>
      <c r="E278" s="254" t="s">
        <v>1</v>
      </c>
      <c r="F278" s="255" t="s">
        <v>255</v>
      </c>
      <c r="H278" s="256">
        <v>-1.4139999999999999</v>
      </c>
      <c r="L278" s="253"/>
      <c r="M278" s="257"/>
      <c r="N278" s="258"/>
      <c r="O278" s="258"/>
      <c r="P278" s="258"/>
      <c r="Q278" s="258"/>
      <c r="R278" s="258"/>
      <c r="S278" s="258"/>
      <c r="T278" s="259"/>
      <c r="AT278" s="254" t="s">
        <v>142</v>
      </c>
      <c r="AU278" s="254" t="s">
        <v>83</v>
      </c>
      <c r="AV278" s="252" t="s">
        <v>83</v>
      </c>
      <c r="AW278" s="252" t="s">
        <v>30</v>
      </c>
      <c r="AX278" s="252" t="s">
        <v>73</v>
      </c>
      <c r="AY278" s="254" t="s">
        <v>134</v>
      </c>
    </row>
    <row r="279" spans="2:51" s="252" customFormat="1" x14ac:dyDescent="0.4">
      <c r="B279" s="253"/>
      <c r="D279" s="246" t="s">
        <v>142</v>
      </c>
      <c r="E279" s="254" t="s">
        <v>1</v>
      </c>
      <c r="F279" s="255" t="s">
        <v>256</v>
      </c>
      <c r="H279" s="256">
        <v>-2.371</v>
      </c>
      <c r="L279" s="253"/>
      <c r="M279" s="257"/>
      <c r="N279" s="258"/>
      <c r="O279" s="258"/>
      <c r="P279" s="258"/>
      <c r="Q279" s="258"/>
      <c r="R279" s="258"/>
      <c r="S279" s="258"/>
      <c r="T279" s="259"/>
      <c r="AT279" s="254" t="s">
        <v>142</v>
      </c>
      <c r="AU279" s="254" t="s">
        <v>83</v>
      </c>
      <c r="AV279" s="252" t="s">
        <v>83</v>
      </c>
      <c r="AW279" s="252" t="s">
        <v>30</v>
      </c>
      <c r="AX279" s="252" t="s">
        <v>73</v>
      </c>
      <c r="AY279" s="254" t="s">
        <v>134</v>
      </c>
    </row>
    <row r="280" spans="2:51" s="244" customFormat="1" x14ac:dyDescent="0.4">
      <c r="B280" s="245"/>
      <c r="D280" s="246" t="s">
        <v>142</v>
      </c>
      <c r="E280" s="247" t="s">
        <v>1</v>
      </c>
      <c r="F280" s="248" t="s">
        <v>158</v>
      </c>
      <c r="H280" s="247" t="s">
        <v>1</v>
      </c>
      <c r="L280" s="245"/>
      <c r="M280" s="249"/>
      <c r="N280" s="250"/>
      <c r="O280" s="250"/>
      <c r="P280" s="250"/>
      <c r="Q280" s="250"/>
      <c r="R280" s="250"/>
      <c r="S280" s="250"/>
      <c r="T280" s="251"/>
      <c r="AT280" s="247" t="s">
        <v>142</v>
      </c>
      <c r="AU280" s="247" t="s">
        <v>83</v>
      </c>
      <c r="AV280" s="244" t="s">
        <v>81</v>
      </c>
      <c r="AW280" s="244" t="s">
        <v>30</v>
      </c>
      <c r="AX280" s="244" t="s">
        <v>73</v>
      </c>
      <c r="AY280" s="247" t="s">
        <v>134</v>
      </c>
    </row>
    <row r="281" spans="2:51" s="252" customFormat="1" x14ac:dyDescent="0.4">
      <c r="B281" s="253"/>
      <c r="D281" s="246" t="s">
        <v>142</v>
      </c>
      <c r="E281" s="254" t="s">
        <v>1</v>
      </c>
      <c r="F281" s="255" t="s">
        <v>257</v>
      </c>
      <c r="H281" s="256">
        <v>0.53900000000000003</v>
      </c>
      <c r="L281" s="253"/>
      <c r="M281" s="257"/>
      <c r="N281" s="258"/>
      <c r="O281" s="258"/>
      <c r="P281" s="258"/>
      <c r="Q281" s="258"/>
      <c r="R281" s="258"/>
      <c r="S281" s="258"/>
      <c r="T281" s="259"/>
      <c r="AT281" s="254" t="s">
        <v>142</v>
      </c>
      <c r="AU281" s="254" t="s">
        <v>83</v>
      </c>
      <c r="AV281" s="252" t="s">
        <v>83</v>
      </c>
      <c r="AW281" s="252" t="s">
        <v>30</v>
      </c>
      <c r="AX281" s="252" t="s">
        <v>73</v>
      </c>
      <c r="AY281" s="254" t="s">
        <v>134</v>
      </c>
    </row>
    <row r="282" spans="2:51" s="252" customFormat="1" x14ac:dyDescent="0.4">
      <c r="B282" s="253"/>
      <c r="D282" s="246" t="s">
        <v>142</v>
      </c>
      <c r="E282" s="254" t="s">
        <v>1</v>
      </c>
      <c r="F282" s="255" t="s">
        <v>258</v>
      </c>
      <c r="H282" s="256">
        <v>0.81100000000000005</v>
      </c>
      <c r="L282" s="253"/>
      <c r="M282" s="257"/>
      <c r="N282" s="258"/>
      <c r="O282" s="258"/>
      <c r="P282" s="258"/>
      <c r="Q282" s="258"/>
      <c r="R282" s="258"/>
      <c r="S282" s="258"/>
      <c r="T282" s="259"/>
      <c r="AT282" s="254" t="s">
        <v>142</v>
      </c>
      <c r="AU282" s="254" t="s">
        <v>83</v>
      </c>
      <c r="AV282" s="252" t="s">
        <v>83</v>
      </c>
      <c r="AW282" s="252" t="s">
        <v>30</v>
      </c>
      <c r="AX282" s="252" t="s">
        <v>73</v>
      </c>
      <c r="AY282" s="254" t="s">
        <v>134</v>
      </c>
    </row>
    <row r="283" spans="2:51" s="244" customFormat="1" x14ac:dyDescent="0.4">
      <c r="B283" s="245"/>
      <c r="D283" s="246" t="s">
        <v>142</v>
      </c>
      <c r="E283" s="247" t="s">
        <v>1</v>
      </c>
      <c r="F283" s="248" t="s">
        <v>160</v>
      </c>
      <c r="H283" s="247" t="s">
        <v>1</v>
      </c>
      <c r="L283" s="245"/>
      <c r="M283" s="249"/>
      <c r="N283" s="250"/>
      <c r="O283" s="250"/>
      <c r="P283" s="250"/>
      <c r="Q283" s="250"/>
      <c r="R283" s="250"/>
      <c r="S283" s="250"/>
      <c r="T283" s="251"/>
      <c r="AT283" s="247" t="s">
        <v>142</v>
      </c>
      <c r="AU283" s="247" t="s">
        <v>83</v>
      </c>
      <c r="AV283" s="244" t="s">
        <v>81</v>
      </c>
      <c r="AW283" s="244" t="s">
        <v>30</v>
      </c>
      <c r="AX283" s="244" t="s">
        <v>73</v>
      </c>
      <c r="AY283" s="247" t="s">
        <v>134</v>
      </c>
    </row>
    <row r="284" spans="2:51" s="252" customFormat="1" x14ac:dyDescent="0.4">
      <c r="B284" s="253"/>
      <c r="D284" s="246" t="s">
        <v>142</v>
      </c>
      <c r="E284" s="254" t="s">
        <v>1</v>
      </c>
      <c r="F284" s="255" t="s">
        <v>259</v>
      </c>
      <c r="H284" s="256">
        <v>0.40600000000000003</v>
      </c>
      <c r="L284" s="253"/>
      <c r="M284" s="257"/>
      <c r="N284" s="258"/>
      <c r="O284" s="258"/>
      <c r="P284" s="258"/>
      <c r="Q284" s="258"/>
      <c r="R284" s="258"/>
      <c r="S284" s="258"/>
      <c r="T284" s="259"/>
      <c r="AT284" s="254" t="s">
        <v>142</v>
      </c>
      <c r="AU284" s="254" t="s">
        <v>83</v>
      </c>
      <c r="AV284" s="252" t="s">
        <v>83</v>
      </c>
      <c r="AW284" s="252" t="s">
        <v>30</v>
      </c>
      <c r="AX284" s="252" t="s">
        <v>73</v>
      </c>
      <c r="AY284" s="254" t="s">
        <v>134</v>
      </c>
    </row>
    <row r="285" spans="2:51" s="252" customFormat="1" x14ac:dyDescent="0.4">
      <c r="B285" s="253"/>
      <c r="D285" s="246" t="s">
        <v>142</v>
      </c>
      <c r="E285" s="254" t="s">
        <v>1</v>
      </c>
      <c r="F285" s="255" t="s">
        <v>257</v>
      </c>
      <c r="H285" s="256">
        <v>0.53900000000000003</v>
      </c>
      <c r="L285" s="253"/>
      <c r="M285" s="257"/>
      <c r="N285" s="258"/>
      <c r="O285" s="258"/>
      <c r="P285" s="258"/>
      <c r="Q285" s="258"/>
      <c r="R285" s="258"/>
      <c r="S285" s="258"/>
      <c r="T285" s="259"/>
      <c r="AT285" s="254" t="s">
        <v>142</v>
      </c>
      <c r="AU285" s="254" t="s">
        <v>83</v>
      </c>
      <c r="AV285" s="252" t="s">
        <v>83</v>
      </c>
      <c r="AW285" s="252" t="s">
        <v>30</v>
      </c>
      <c r="AX285" s="252" t="s">
        <v>73</v>
      </c>
      <c r="AY285" s="254" t="s">
        <v>134</v>
      </c>
    </row>
    <row r="286" spans="2:51" s="244" customFormat="1" x14ac:dyDescent="0.4">
      <c r="B286" s="245"/>
      <c r="D286" s="246" t="s">
        <v>142</v>
      </c>
      <c r="E286" s="247" t="s">
        <v>1</v>
      </c>
      <c r="F286" s="248" t="s">
        <v>162</v>
      </c>
      <c r="H286" s="247" t="s">
        <v>1</v>
      </c>
      <c r="L286" s="245"/>
      <c r="M286" s="249"/>
      <c r="N286" s="250"/>
      <c r="O286" s="250"/>
      <c r="P286" s="250"/>
      <c r="Q286" s="250"/>
      <c r="R286" s="250"/>
      <c r="S286" s="250"/>
      <c r="T286" s="251"/>
      <c r="AT286" s="247" t="s">
        <v>142</v>
      </c>
      <c r="AU286" s="247" t="s">
        <v>83</v>
      </c>
      <c r="AV286" s="244" t="s">
        <v>81</v>
      </c>
      <c r="AW286" s="244" t="s">
        <v>30</v>
      </c>
      <c r="AX286" s="244" t="s">
        <v>73</v>
      </c>
      <c r="AY286" s="247" t="s">
        <v>134</v>
      </c>
    </row>
    <row r="287" spans="2:51" s="252" customFormat="1" x14ac:dyDescent="0.4">
      <c r="B287" s="253"/>
      <c r="D287" s="246" t="s">
        <v>142</v>
      </c>
      <c r="E287" s="254" t="s">
        <v>1</v>
      </c>
      <c r="F287" s="255" t="s">
        <v>260</v>
      </c>
      <c r="H287" s="256">
        <v>44.689</v>
      </c>
      <c r="L287" s="253"/>
      <c r="M287" s="257"/>
      <c r="N287" s="258"/>
      <c r="O287" s="258"/>
      <c r="P287" s="258"/>
      <c r="Q287" s="258"/>
      <c r="R287" s="258"/>
      <c r="S287" s="258"/>
      <c r="T287" s="259"/>
      <c r="AT287" s="254" t="s">
        <v>142</v>
      </c>
      <c r="AU287" s="254" t="s">
        <v>83</v>
      </c>
      <c r="AV287" s="252" t="s">
        <v>83</v>
      </c>
      <c r="AW287" s="252" t="s">
        <v>30</v>
      </c>
      <c r="AX287" s="252" t="s">
        <v>73</v>
      </c>
      <c r="AY287" s="254" t="s">
        <v>134</v>
      </c>
    </row>
    <row r="288" spans="2:51" s="252" customFormat="1" x14ac:dyDescent="0.4">
      <c r="B288" s="253"/>
      <c r="D288" s="246" t="s">
        <v>142</v>
      </c>
      <c r="E288" s="254" t="s">
        <v>1</v>
      </c>
      <c r="F288" s="255" t="s">
        <v>261</v>
      </c>
      <c r="H288" s="256">
        <v>14.420999999999999</v>
      </c>
      <c r="L288" s="253"/>
      <c r="M288" s="257"/>
      <c r="N288" s="258"/>
      <c r="O288" s="258"/>
      <c r="P288" s="258"/>
      <c r="Q288" s="258"/>
      <c r="R288" s="258"/>
      <c r="S288" s="258"/>
      <c r="T288" s="259"/>
      <c r="AT288" s="254" t="s">
        <v>142</v>
      </c>
      <c r="AU288" s="254" t="s">
        <v>83</v>
      </c>
      <c r="AV288" s="252" t="s">
        <v>83</v>
      </c>
      <c r="AW288" s="252" t="s">
        <v>30</v>
      </c>
      <c r="AX288" s="252" t="s">
        <v>73</v>
      </c>
      <c r="AY288" s="254" t="s">
        <v>134</v>
      </c>
    </row>
    <row r="289" spans="1:65" s="244" customFormat="1" x14ac:dyDescent="0.4">
      <c r="B289" s="245"/>
      <c r="D289" s="246" t="s">
        <v>142</v>
      </c>
      <c r="E289" s="247" t="s">
        <v>1</v>
      </c>
      <c r="F289" s="248" t="s">
        <v>187</v>
      </c>
      <c r="H289" s="247" t="s">
        <v>1</v>
      </c>
      <c r="L289" s="245"/>
      <c r="M289" s="249"/>
      <c r="N289" s="250"/>
      <c r="O289" s="250"/>
      <c r="P289" s="250"/>
      <c r="Q289" s="250"/>
      <c r="R289" s="250"/>
      <c r="S289" s="250"/>
      <c r="T289" s="251"/>
      <c r="AT289" s="247" t="s">
        <v>142</v>
      </c>
      <c r="AU289" s="247" t="s">
        <v>83</v>
      </c>
      <c r="AV289" s="244" t="s">
        <v>81</v>
      </c>
      <c r="AW289" s="244" t="s">
        <v>30</v>
      </c>
      <c r="AX289" s="244" t="s">
        <v>73</v>
      </c>
      <c r="AY289" s="247" t="s">
        <v>134</v>
      </c>
    </row>
    <row r="290" spans="1:65" s="252" customFormat="1" x14ac:dyDescent="0.4">
      <c r="B290" s="253"/>
      <c r="D290" s="246" t="s">
        <v>142</v>
      </c>
      <c r="E290" s="254" t="s">
        <v>1</v>
      </c>
      <c r="F290" s="255" t="s">
        <v>262</v>
      </c>
      <c r="H290" s="256">
        <v>-7.1139999999999999</v>
      </c>
      <c r="L290" s="253"/>
      <c r="M290" s="257"/>
      <c r="N290" s="258"/>
      <c r="O290" s="258"/>
      <c r="P290" s="258"/>
      <c r="Q290" s="258"/>
      <c r="R290" s="258"/>
      <c r="S290" s="258"/>
      <c r="T290" s="259"/>
      <c r="AT290" s="254" t="s">
        <v>142</v>
      </c>
      <c r="AU290" s="254" t="s">
        <v>83</v>
      </c>
      <c r="AV290" s="252" t="s">
        <v>83</v>
      </c>
      <c r="AW290" s="252" t="s">
        <v>30</v>
      </c>
      <c r="AX290" s="252" t="s">
        <v>73</v>
      </c>
      <c r="AY290" s="254" t="s">
        <v>134</v>
      </c>
    </row>
    <row r="291" spans="1:65" s="252" customFormat="1" x14ac:dyDescent="0.4">
      <c r="B291" s="253"/>
      <c r="D291" s="246" t="s">
        <v>142</v>
      </c>
      <c r="E291" s="254" t="s">
        <v>1</v>
      </c>
      <c r="F291" s="255" t="s">
        <v>263</v>
      </c>
      <c r="H291" s="256">
        <v>-5.4539999999999997</v>
      </c>
      <c r="L291" s="253"/>
      <c r="M291" s="257"/>
      <c r="N291" s="258"/>
      <c r="O291" s="258"/>
      <c r="P291" s="258"/>
      <c r="Q291" s="258"/>
      <c r="R291" s="258"/>
      <c r="S291" s="258"/>
      <c r="T291" s="259"/>
      <c r="AT291" s="254" t="s">
        <v>142</v>
      </c>
      <c r="AU291" s="254" t="s">
        <v>83</v>
      </c>
      <c r="AV291" s="252" t="s">
        <v>83</v>
      </c>
      <c r="AW291" s="252" t="s">
        <v>30</v>
      </c>
      <c r="AX291" s="252" t="s">
        <v>73</v>
      </c>
      <c r="AY291" s="254" t="s">
        <v>134</v>
      </c>
    </row>
    <row r="292" spans="1:65" s="244" customFormat="1" x14ac:dyDescent="0.4">
      <c r="B292" s="245"/>
      <c r="D292" s="246" t="s">
        <v>142</v>
      </c>
      <c r="E292" s="247" t="s">
        <v>1</v>
      </c>
      <c r="F292" s="248" t="s">
        <v>215</v>
      </c>
      <c r="H292" s="247" t="s">
        <v>1</v>
      </c>
      <c r="L292" s="245"/>
      <c r="M292" s="249"/>
      <c r="N292" s="250"/>
      <c r="O292" s="250"/>
      <c r="P292" s="250"/>
      <c r="Q292" s="250"/>
      <c r="R292" s="250"/>
      <c r="S292" s="250"/>
      <c r="T292" s="251"/>
      <c r="AT292" s="247" t="s">
        <v>142</v>
      </c>
      <c r="AU292" s="247" t="s">
        <v>83</v>
      </c>
      <c r="AV292" s="244" t="s">
        <v>81</v>
      </c>
      <c r="AW292" s="244" t="s">
        <v>30</v>
      </c>
      <c r="AX292" s="244" t="s">
        <v>73</v>
      </c>
      <c r="AY292" s="247" t="s">
        <v>134</v>
      </c>
    </row>
    <row r="293" spans="1:65" s="252" customFormat="1" x14ac:dyDescent="0.4">
      <c r="B293" s="253"/>
      <c r="D293" s="246" t="s">
        <v>142</v>
      </c>
      <c r="E293" s="254" t="s">
        <v>1</v>
      </c>
      <c r="F293" s="255" t="s">
        <v>264</v>
      </c>
      <c r="H293" s="256">
        <v>49.381</v>
      </c>
      <c r="L293" s="253"/>
      <c r="M293" s="257"/>
      <c r="N293" s="258"/>
      <c r="O293" s="258"/>
      <c r="P293" s="258"/>
      <c r="Q293" s="258"/>
      <c r="R293" s="258"/>
      <c r="S293" s="258"/>
      <c r="T293" s="259"/>
      <c r="AT293" s="254" t="s">
        <v>142</v>
      </c>
      <c r="AU293" s="254" t="s">
        <v>83</v>
      </c>
      <c r="AV293" s="252" t="s">
        <v>83</v>
      </c>
      <c r="AW293" s="252" t="s">
        <v>30</v>
      </c>
      <c r="AX293" s="252" t="s">
        <v>73</v>
      </c>
      <c r="AY293" s="254" t="s">
        <v>134</v>
      </c>
    </row>
    <row r="294" spans="1:65" s="252" customFormat="1" x14ac:dyDescent="0.4">
      <c r="B294" s="253"/>
      <c r="D294" s="246" t="s">
        <v>142</v>
      </c>
      <c r="E294" s="254" t="s">
        <v>1</v>
      </c>
      <c r="F294" s="255" t="s">
        <v>265</v>
      </c>
      <c r="H294" s="256">
        <v>15</v>
      </c>
      <c r="L294" s="253"/>
      <c r="M294" s="257"/>
      <c r="N294" s="258"/>
      <c r="O294" s="258"/>
      <c r="P294" s="258"/>
      <c r="Q294" s="258"/>
      <c r="R294" s="258"/>
      <c r="S294" s="258"/>
      <c r="T294" s="259"/>
      <c r="AT294" s="254" t="s">
        <v>142</v>
      </c>
      <c r="AU294" s="254" t="s">
        <v>83</v>
      </c>
      <c r="AV294" s="252" t="s">
        <v>83</v>
      </c>
      <c r="AW294" s="252" t="s">
        <v>30</v>
      </c>
      <c r="AX294" s="252" t="s">
        <v>73</v>
      </c>
      <c r="AY294" s="254" t="s">
        <v>134</v>
      </c>
    </row>
    <row r="295" spans="1:65" s="244" customFormat="1" x14ac:dyDescent="0.4">
      <c r="B295" s="245"/>
      <c r="D295" s="246" t="s">
        <v>142</v>
      </c>
      <c r="E295" s="247" t="s">
        <v>1</v>
      </c>
      <c r="F295" s="248" t="s">
        <v>187</v>
      </c>
      <c r="H295" s="247" t="s">
        <v>1</v>
      </c>
      <c r="L295" s="245"/>
      <c r="M295" s="249"/>
      <c r="N295" s="250"/>
      <c r="O295" s="250"/>
      <c r="P295" s="250"/>
      <c r="Q295" s="250"/>
      <c r="R295" s="250"/>
      <c r="S295" s="250"/>
      <c r="T295" s="251"/>
      <c r="AT295" s="247" t="s">
        <v>142</v>
      </c>
      <c r="AU295" s="247" t="s">
        <v>83</v>
      </c>
      <c r="AV295" s="244" t="s">
        <v>81</v>
      </c>
      <c r="AW295" s="244" t="s">
        <v>30</v>
      </c>
      <c r="AX295" s="244" t="s">
        <v>73</v>
      </c>
      <c r="AY295" s="247" t="s">
        <v>134</v>
      </c>
    </row>
    <row r="296" spans="1:65" s="252" customFormat="1" x14ac:dyDescent="0.4">
      <c r="B296" s="253"/>
      <c r="D296" s="246" t="s">
        <v>142</v>
      </c>
      <c r="E296" s="254" t="s">
        <v>1</v>
      </c>
      <c r="F296" s="255" t="s">
        <v>266</v>
      </c>
      <c r="H296" s="256">
        <v>-11.856</v>
      </c>
      <c r="L296" s="253"/>
      <c r="M296" s="257"/>
      <c r="N296" s="258"/>
      <c r="O296" s="258"/>
      <c r="P296" s="258"/>
      <c r="Q296" s="258"/>
      <c r="R296" s="258"/>
      <c r="S296" s="258"/>
      <c r="T296" s="259"/>
      <c r="AT296" s="254" t="s">
        <v>142</v>
      </c>
      <c r="AU296" s="254" t="s">
        <v>83</v>
      </c>
      <c r="AV296" s="252" t="s">
        <v>83</v>
      </c>
      <c r="AW296" s="252" t="s">
        <v>30</v>
      </c>
      <c r="AX296" s="252" t="s">
        <v>73</v>
      </c>
      <c r="AY296" s="254" t="s">
        <v>134</v>
      </c>
    </row>
    <row r="297" spans="1:65" s="260" customFormat="1" x14ac:dyDescent="0.4">
      <c r="B297" s="261"/>
      <c r="D297" s="246" t="s">
        <v>142</v>
      </c>
      <c r="E297" s="262" t="s">
        <v>1</v>
      </c>
      <c r="F297" s="263" t="s">
        <v>164</v>
      </c>
      <c r="H297" s="264">
        <v>231.24999999999997</v>
      </c>
      <c r="L297" s="261"/>
      <c r="M297" s="265"/>
      <c r="N297" s="266"/>
      <c r="O297" s="266"/>
      <c r="P297" s="266"/>
      <c r="Q297" s="266"/>
      <c r="R297" s="266"/>
      <c r="S297" s="266"/>
      <c r="T297" s="267"/>
      <c r="AT297" s="262" t="s">
        <v>142</v>
      </c>
      <c r="AU297" s="262" t="s">
        <v>83</v>
      </c>
      <c r="AV297" s="260" t="s">
        <v>140</v>
      </c>
      <c r="AW297" s="260" t="s">
        <v>30</v>
      </c>
      <c r="AX297" s="260" t="s">
        <v>81</v>
      </c>
      <c r="AY297" s="262" t="s">
        <v>134</v>
      </c>
    </row>
    <row r="298" spans="1:65" s="152" customFormat="1" ht="37.9" customHeight="1" x14ac:dyDescent="0.4">
      <c r="A298" s="149"/>
      <c r="B298" s="150"/>
      <c r="C298" s="230" t="s">
        <v>267</v>
      </c>
      <c r="D298" s="230" t="s">
        <v>136</v>
      </c>
      <c r="E298" s="231" t="s">
        <v>268</v>
      </c>
      <c r="F298" s="232" t="s">
        <v>269</v>
      </c>
      <c r="G298" s="233" t="s">
        <v>139</v>
      </c>
      <c r="H298" s="234">
        <v>8.4529999999999994</v>
      </c>
      <c r="I298" s="75">
        <v>4400</v>
      </c>
      <c r="J298" s="235">
        <f>ROUND(I298*H298,2)</f>
        <v>37193.199999999997</v>
      </c>
      <c r="K298" s="236"/>
      <c r="L298" s="150"/>
      <c r="M298" s="237" t="s">
        <v>1</v>
      </c>
      <c r="N298" s="238" t="s">
        <v>38</v>
      </c>
      <c r="O298" s="239"/>
      <c r="P298" s="240">
        <f>O298*H298</f>
        <v>0</v>
      </c>
      <c r="Q298" s="240">
        <v>2.45329</v>
      </c>
      <c r="R298" s="240">
        <f>Q298*H298</f>
        <v>20.737660369999997</v>
      </c>
      <c r="S298" s="240">
        <v>0</v>
      </c>
      <c r="T298" s="241">
        <f>S298*H298</f>
        <v>0</v>
      </c>
      <c r="U298" s="149"/>
      <c r="V298" s="149"/>
      <c r="W298" s="149"/>
      <c r="X298" s="149"/>
      <c r="Y298" s="149"/>
      <c r="Z298" s="149"/>
      <c r="AA298" s="149"/>
      <c r="AB298" s="149"/>
      <c r="AC298" s="149"/>
      <c r="AD298" s="149"/>
      <c r="AE298" s="149"/>
      <c r="AR298" s="242" t="s">
        <v>140</v>
      </c>
      <c r="AT298" s="242" t="s">
        <v>136</v>
      </c>
      <c r="AU298" s="242" t="s">
        <v>83</v>
      </c>
      <c r="AY298" s="142" t="s">
        <v>134</v>
      </c>
      <c r="BE298" s="243">
        <f>IF(N298="základní",J298,0)</f>
        <v>37193.199999999997</v>
      </c>
      <c r="BF298" s="243">
        <f>IF(N298="snížená",J298,0)</f>
        <v>0</v>
      </c>
      <c r="BG298" s="243">
        <f>IF(N298="zákl. přenesená",J298,0)</f>
        <v>0</v>
      </c>
      <c r="BH298" s="243">
        <f>IF(N298="sníž. přenesená",J298,0)</f>
        <v>0</v>
      </c>
      <c r="BI298" s="243">
        <f>IF(N298="nulová",J298,0)</f>
        <v>0</v>
      </c>
      <c r="BJ298" s="142" t="s">
        <v>81</v>
      </c>
      <c r="BK298" s="243">
        <f>ROUND(I298*H298,2)</f>
        <v>37193.199999999997</v>
      </c>
      <c r="BL298" s="142" t="s">
        <v>140</v>
      </c>
      <c r="BM298" s="242" t="s">
        <v>270</v>
      </c>
    </row>
    <row r="299" spans="1:65" s="244" customFormat="1" x14ac:dyDescent="0.4">
      <c r="B299" s="245"/>
      <c r="D299" s="246" t="s">
        <v>142</v>
      </c>
      <c r="E299" s="247" t="s">
        <v>1</v>
      </c>
      <c r="F299" s="248" t="s">
        <v>271</v>
      </c>
      <c r="H299" s="247" t="s">
        <v>1</v>
      </c>
      <c r="L299" s="245"/>
      <c r="M299" s="249"/>
      <c r="N299" s="250"/>
      <c r="O299" s="250"/>
      <c r="P299" s="250"/>
      <c r="Q299" s="250"/>
      <c r="R299" s="250"/>
      <c r="S299" s="250"/>
      <c r="T299" s="251"/>
      <c r="AT299" s="247" t="s">
        <v>142</v>
      </c>
      <c r="AU299" s="247" t="s">
        <v>83</v>
      </c>
      <c r="AV299" s="244" t="s">
        <v>81</v>
      </c>
      <c r="AW299" s="244" t="s">
        <v>30</v>
      </c>
      <c r="AX299" s="244" t="s">
        <v>73</v>
      </c>
      <c r="AY299" s="247" t="s">
        <v>134</v>
      </c>
    </row>
    <row r="300" spans="1:65" s="244" customFormat="1" x14ac:dyDescent="0.4">
      <c r="B300" s="245"/>
      <c r="D300" s="246" t="s">
        <v>142</v>
      </c>
      <c r="E300" s="247" t="s">
        <v>1</v>
      </c>
      <c r="F300" s="248" t="s">
        <v>144</v>
      </c>
      <c r="H300" s="247" t="s">
        <v>1</v>
      </c>
      <c r="L300" s="245"/>
      <c r="M300" s="249"/>
      <c r="N300" s="250"/>
      <c r="O300" s="250"/>
      <c r="P300" s="250"/>
      <c r="Q300" s="250"/>
      <c r="R300" s="250"/>
      <c r="S300" s="250"/>
      <c r="T300" s="251"/>
      <c r="AT300" s="247" t="s">
        <v>142</v>
      </c>
      <c r="AU300" s="247" t="s">
        <v>83</v>
      </c>
      <c r="AV300" s="244" t="s">
        <v>81</v>
      </c>
      <c r="AW300" s="244" t="s">
        <v>30</v>
      </c>
      <c r="AX300" s="244" t="s">
        <v>73</v>
      </c>
      <c r="AY300" s="247" t="s">
        <v>134</v>
      </c>
    </row>
    <row r="301" spans="1:65" s="252" customFormat="1" x14ac:dyDescent="0.4">
      <c r="B301" s="253"/>
      <c r="D301" s="246" t="s">
        <v>142</v>
      </c>
      <c r="E301" s="254" t="s">
        <v>1</v>
      </c>
      <c r="F301" s="255" t="s">
        <v>272</v>
      </c>
      <c r="H301" s="256">
        <v>0.25700000000000001</v>
      </c>
      <c r="L301" s="253"/>
      <c r="M301" s="257"/>
      <c r="N301" s="258"/>
      <c r="O301" s="258"/>
      <c r="P301" s="258"/>
      <c r="Q301" s="258"/>
      <c r="R301" s="258"/>
      <c r="S301" s="258"/>
      <c r="T301" s="259"/>
      <c r="AT301" s="254" t="s">
        <v>142</v>
      </c>
      <c r="AU301" s="254" t="s">
        <v>83</v>
      </c>
      <c r="AV301" s="252" t="s">
        <v>83</v>
      </c>
      <c r="AW301" s="252" t="s">
        <v>30</v>
      </c>
      <c r="AX301" s="252" t="s">
        <v>73</v>
      </c>
      <c r="AY301" s="254" t="s">
        <v>134</v>
      </c>
    </row>
    <row r="302" spans="1:65" s="244" customFormat="1" x14ac:dyDescent="0.4">
      <c r="B302" s="245"/>
      <c r="D302" s="246" t="s">
        <v>142</v>
      </c>
      <c r="E302" s="247" t="s">
        <v>1</v>
      </c>
      <c r="F302" s="248" t="s">
        <v>146</v>
      </c>
      <c r="H302" s="247" t="s">
        <v>1</v>
      </c>
      <c r="L302" s="245"/>
      <c r="M302" s="249"/>
      <c r="N302" s="250"/>
      <c r="O302" s="250"/>
      <c r="P302" s="250"/>
      <c r="Q302" s="250"/>
      <c r="R302" s="250"/>
      <c r="S302" s="250"/>
      <c r="T302" s="251"/>
      <c r="AT302" s="247" t="s">
        <v>142</v>
      </c>
      <c r="AU302" s="247" t="s">
        <v>83</v>
      </c>
      <c r="AV302" s="244" t="s">
        <v>81</v>
      </c>
      <c r="AW302" s="244" t="s">
        <v>30</v>
      </c>
      <c r="AX302" s="244" t="s">
        <v>73</v>
      </c>
      <c r="AY302" s="247" t="s">
        <v>134</v>
      </c>
    </row>
    <row r="303" spans="1:65" s="252" customFormat="1" x14ac:dyDescent="0.4">
      <c r="B303" s="253"/>
      <c r="D303" s="246" t="s">
        <v>142</v>
      </c>
      <c r="E303" s="254" t="s">
        <v>1</v>
      </c>
      <c r="F303" s="255" t="s">
        <v>273</v>
      </c>
      <c r="H303" s="256">
        <v>0.29599999999999999</v>
      </c>
      <c r="L303" s="253"/>
      <c r="M303" s="257"/>
      <c r="N303" s="258"/>
      <c r="O303" s="258"/>
      <c r="P303" s="258"/>
      <c r="Q303" s="258"/>
      <c r="R303" s="258"/>
      <c r="S303" s="258"/>
      <c r="T303" s="259"/>
      <c r="AT303" s="254" t="s">
        <v>142</v>
      </c>
      <c r="AU303" s="254" t="s">
        <v>83</v>
      </c>
      <c r="AV303" s="252" t="s">
        <v>83</v>
      </c>
      <c r="AW303" s="252" t="s">
        <v>30</v>
      </c>
      <c r="AX303" s="252" t="s">
        <v>73</v>
      </c>
      <c r="AY303" s="254" t="s">
        <v>134</v>
      </c>
    </row>
    <row r="304" spans="1:65" s="244" customFormat="1" x14ac:dyDescent="0.4">
      <c r="B304" s="245"/>
      <c r="D304" s="246" t="s">
        <v>142</v>
      </c>
      <c r="E304" s="247" t="s">
        <v>1</v>
      </c>
      <c r="F304" s="248" t="s">
        <v>148</v>
      </c>
      <c r="H304" s="247" t="s">
        <v>1</v>
      </c>
      <c r="L304" s="245"/>
      <c r="M304" s="249"/>
      <c r="N304" s="250"/>
      <c r="O304" s="250"/>
      <c r="P304" s="250"/>
      <c r="Q304" s="250"/>
      <c r="R304" s="250"/>
      <c r="S304" s="250"/>
      <c r="T304" s="251"/>
      <c r="AT304" s="247" t="s">
        <v>142</v>
      </c>
      <c r="AU304" s="247" t="s">
        <v>83</v>
      </c>
      <c r="AV304" s="244" t="s">
        <v>81</v>
      </c>
      <c r="AW304" s="244" t="s">
        <v>30</v>
      </c>
      <c r="AX304" s="244" t="s">
        <v>73</v>
      </c>
      <c r="AY304" s="247" t="s">
        <v>134</v>
      </c>
    </row>
    <row r="305" spans="2:51" s="252" customFormat="1" x14ac:dyDescent="0.4">
      <c r="B305" s="253"/>
      <c r="D305" s="246" t="s">
        <v>142</v>
      </c>
      <c r="E305" s="254" t="s">
        <v>1</v>
      </c>
      <c r="F305" s="255" t="s">
        <v>274</v>
      </c>
      <c r="H305" s="256">
        <v>2.5089999999999999</v>
      </c>
      <c r="L305" s="253"/>
      <c r="M305" s="257"/>
      <c r="N305" s="258"/>
      <c r="O305" s="258"/>
      <c r="P305" s="258"/>
      <c r="Q305" s="258"/>
      <c r="R305" s="258"/>
      <c r="S305" s="258"/>
      <c r="T305" s="259"/>
      <c r="AT305" s="254" t="s">
        <v>142</v>
      </c>
      <c r="AU305" s="254" t="s">
        <v>83</v>
      </c>
      <c r="AV305" s="252" t="s">
        <v>83</v>
      </c>
      <c r="AW305" s="252" t="s">
        <v>30</v>
      </c>
      <c r="AX305" s="252" t="s">
        <v>73</v>
      </c>
      <c r="AY305" s="254" t="s">
        <v>134</v>
      </c>
    </row>
    <row r="306" spans="2:51" s="244" customFormat="1" x14ac:dyDescent="0.4">
      <c r="B306" s="245"/>
      <c r="D306" s="246" t="s">
        <v>142</v>
      </c>
      <c r="E306" s="247" t="s">
        <v>1</v>
      </c>
      <c r="F306" s="248" t="s">
        <v>150</v>
      </c>
      <c r="H306" s="247" t="s">
        <v>1</v>
      </c>
      <c r="L306" s="245"/>
      <c r="M306" s="249"/>
      <c r="N306" s="250"/>
      <c r="O306" s="250"/>
      <c r="P306" s="250"/>
      <c r="Q306" s="250"/>
      <c r="R306" s="250"/>
      <c r="S306" s="250"/>
      <c r="T306" s="251"/>
      <c r="AT306" s="247" t="s">
        <v>142</v>
      </c>
      <c r="AU306" s="247" t="s">
        <v>83</v>
      </c>
      <c r="AV306" s="244" t="s">
        <v>81</v>
      </c>
      <c r="AW306" s="244" t="s">
        <v>30</v>
      </c>
      <c r="AX306" s="244" t="s">
        <v>73</v>
      </c>
      <c r="AY306" s="247" t="s">
        <v>134</v>
      </c>
    </row>
    <row r="307" spans="2:51" s="252" customFormat="1" x14ac:dyDescent="0.4">
      <c r="B307" s="253"/>
      <c r="D307" s="246" t="s">
        <v>142</v>
      </c>
      <c r="E307" s="254" t="s">
        <v>1</v>
      </c>
      <c r="F307" s="255" t="s">
        <v>275</v>
      </c>
      <c r="H307" s="256">
        <v>0.32900000000000001</v>
      </c>
      <c r="L307" s="253"/>
      <c r="M307" s="257"/>
      <c r="N307" s="258"/>
      <c r="O307" s="258"/>
      <c r="P307" s="258"/>
      <c r="Q307" s="258"/>
      <c r="R307" s="258"/>
      <c r="S307" s="258"/>
      <c r="T307" s="259"/>
      <c r="AT307" s="254" t="s">
        <v>142</v>
      </c>
      <c r="AU307" s="254" t="s">
        <v>83</v>
      </c>
      <c r="AV307" s="252" t="s">
        <v>83</v>
      </c>
      <c r="AW307" s="252" t="s">
        <v>30</v>
      </c>
      <c r="AX307" s="252" t="s">
        <v>73</v>
      </c>
      <c r="AY307" s="254" t="s">
        <v>134</v>
      </c>
    </row>
    <row r="308" spans="2:51" s="244" customFormat="1" x14ac:dyDescent="0.4">
      <c r="B308" s="245"/>
      <c r="D308" s="246" t="s">
        <v>142</v>
      </c>
      <c r="E308" s="247" t="s">
        <v>1</v>
      </c>
      <c r="F308" s="248" t="s">
        <v>152</v>
      </c>
      <c r="H308" s="247" t="s">
        <v>1</v>
      </c>
      <c r="L308" s="245"/>
      <c r="M308" s="249"/>
      <c r="N308" s="250"/>
      <c r="O308" s="250"/>
      <c r="P308" s="250"/>
      <c r="Q308" s="250"/>
      <c r="R308" s="250"/>
      <c r="S308" s="250"/>
      <c r="T308" s="251"/>
      <c r="AT308" s="247" t="s">
        <v>142</v>
      </c>
      <c r="AU308" s="247" t="s">
        <v>83</v>
      </c>
      <c r="AV308" s="244" t="s">
        <v>81</v>
      </c>
      <c r="AW308" s="244" t="s">
        <v>30</v>
      </c>
      <c r="AX308" s="244" t="s">
        <v>73</v>
      </c>
      <c r="AY308" s="247" t="s">
        <v>134</v>
      </c>
    </row>
    <row r="309" spans="2:51" s="252" customFormat="1" x14ac:dyDescent="0.4">
      <c r="B309" s="253"/>
      <c r="D309" s="246" t="s">
        <v>142</v>
      </c>
      <c r="E309" s="254" t="s">
        <v>1</v>
      </c>
      <c r="F309" s="255" t="s">
        <v>276</v>
      </c>
      <c r="H309" s="256">
        <v>0.22700000000000001</v>
      </c>
      <c r="L309" s="253"/>
      <c r="M309" s="257"/>
      <c r="N309" s="258"/>
      <c r="O309" s="258"/>
      <c r="P309" s="258"/>
      <c r="Q309" s="258"/>
      <c r="R309" s="258"/>
      <c r="S309" s="258"/>
      <c r="T309" s="259"/>
      <c r="AT309" s="254" t="s">
        <v>142</v>
      </c>
      <c r="AU309" s="254" t="s">
        <v>83</v>
      </c>
      <c r="AV309" s="252" t="s">
        <v>83</v>
      </c>
      <c r="AW309" s="252" t="s">
        <v>30</v>
      </c>
      <c r="AX309" s="252" t="s">
        <v>73</v>
      </c>
      <c r="AY309" s="254" t="s">
        <v>134</v>
      </c>
    </row>
    <row r="310" spans="2:51" s="244" customFormat="1" x14ac:dyDescent="0.4">
      <c r="B310" s="245"/>
      <c r="D310" s="246" t="s">
        <v>142</v>
      </c>
      <c r="E310" s="247" t="s">
        <v>1</v>
      </c>
      <c r="F310" s="248" t="s">
        <v>154</v>
      </c>
      <c r="H310" s="247" t="s">
        <v>1</v>
      </c>
      <c r="L310" s="245"/>
      <c r="M310" s="249"/>
      <c r="N310" s="250"/>
      <c r="O310" s="250"/>
      <c r="P310" s="250"/>
      <c r="Q310" s="250"/>
      <c r="R310" s="250"/>
      <c r="S310" s="250"/>
      <c r="T310" s="251"/>
      <c r="AT310" s="247" t="s">
        <v>142</v>
      </c>
      <c r="AU310" s="247" t="s">
        <v>83</v>
      </c>
      <c r="AV310" s="244" t="s">
        <v>81</v>
      </c>
      <c r="AW310" s="244" t="s">
        <v>30</v>
      </c>
      <c r="AX310" s="244" t="s">
        <v>73</v>
      </c>
      <c r="AY310" s="247" t="s">
        <v>134</v>
      </c>
    </row>
    <row r="311" spans="2:51" s="252" customFormat="1" x14ac:dyDescent="0.4">
      <c r="B311" s="253"/>
      <c r="D311" s="246" t="s">
        <v>142</v>
      </c>
      <c r="E311" s="254" t="s">
        <v>1</v>
      </c>
      <c r="F311" s="255" t="s">
        <v>277</v>
      </c>
      <c r="H311" s="256">
        <v>0.64600000000000002</v>
      </c>
      <c r="L311" s="253"/>
      <c r="M311" s="257"/>
      <c r="N311" s="258"/>
      <c r="O311" s="258"/>
      <c r="P311" s="258"/>
      <c r="Q311" s="258"/>
      <c r="R311" s="258"/>
      <c r="S311" s="258"/>
      <c r="T311" s="259"/>
      <c r="AT311" s="254" t="s">
        <v>142</v>
      </c>
      <c r="AU311" s="254" t="s">
        <v>83</v>
      </c>
      <c r="AV311" s="252" t="s">
        <v>83</v>
      </c>
      <c r="AW311" s="252" t="s">
        <v>30</v>
      </c>
      <c r="AX311" s="252" t="s">
        <v>73</v>
      </c>
      <c r="AY311" s="254" t="s">
        <v>134</v>
      </c>
    </row>
    <row r="312" spans="2:51" s="244" customFormat="1" x14ac:dyDescent="0.4">
      <c r="B312" s="245"/>
      <c r="D312" s="246" t="s">
        <v>142</v>
      </c>
      <c r="E312" s="247" t="s">
        <v>1</v>
      </c>
      <c r="F312" s="248" t="s">
        <v>156</v>
      </c>
      <c r="H312" s="247" t="s">
        <v>1</v>
      </c>
      <c r="L312" s="245"/>
      <c r="M312" s="249"/>
      <c r="N312" s="250"/>
      <c r="O312" s="250"/>
      <c r="P312" s="250"/>
      <c r="Q312" s="250"/>
      <c r="R312" s="250"/>
      <c r="S312" s="250"/>
      <c r="T312" s="251"/>
      <c r="AT312" s="247" t="s">
        <v>142</v>
      </c>
      <c r="AU312" s="247" t="s">
        <v>83</v>
      </c>
      <c r="AV312" s="244" t="s">
        <v>81</v>
      </c>
      <c r="AW312" s="244" t="s">
        <v>30</v>
      </c>
      <c r="AX312" s="244" t="s">
        <v>73</v>
      </c>
      <c r="AY312" s="247" t="s">
        <v>134</v>
      </c>
    </row>
    <row r="313" spans="2:51" s="252" customFormat="1" x14ac:dyDescent="0.4">
      <c r="B313" s="253"/>
      <c r="D313" s="246" t="s">
        <v>142</v>
      </c>
      <c r="E313" s="254" t="s">
        <v>1</v>
      </c>
      <c r="F313" s="255" t="s">
        <v>278</v>
      </c>
      <c r="H313" s="256">
        <v>1.387</v>
      </c>
      <c r="L313" s="253"/>
      <c r="M313" s="257"/>
      <c r="N313" s="258"/>
      <c r="O313" s="258"/>
      <c r="P313" s="258"/>
      <c r="Q313" s="258"/>
      <c r="R313" s="258"/>
      <c r="S313" s="258"/>
      <c r="T313" s="259"/>
      <c r="AT313" s="254" t="s">
        <v>142</v>
      </c>
      <c r="AU313" s="254" t="s">
        <v>83</v>
      </c>
      <c r="AV313" s="252" t="s">
        <v>83</v>
      </c>
      <c r="AW313" s="252" t="s">
        <v>30</v>
      </c>
      <c r="AX313" s="252" t="s">
        <v>73</v>
      </c>
      <c r="AY313" s="254" t="s">
        <v>134</v>
      </c>
    </row>
    <row r="314" spans="2:51" s="244" customFormat="1" x14ac:dyDescent="0.4">
      <c r="B314" s="245"/>
      <c r="D314" s="246" t="s">
        <v>142</v>
      </c>
      <c r="E314" s="247" t="s">
        <v>1</v>
      </c>
      <c r="F314" s="248" t="s">
        <v>158</v>
      </c>
      <c r="H314" s="247" t="s">
        <v>1</v>
      </c>
      <c r="L314" s="245"/>
      <c r="M314" s="249"/>
      <c r="N314" s="250"/>
      <c r="O314" s="250"/>
      <c r="P314" s="250"/>
      <c r="Q314" s="250"/>
      <c r="R314" s="250"/>
      <c r="S314" s="250"/>
      <c r="T314" s="251"/>
      <c r="AT314" s="247" t="s">
        <v>142</v>
      </c>
      <c r="AU314" s="247" t="s">
        <v>83</v>
      </c>
      <c r="AV314" s="244" t="s">
        <v>81</v>
      </c>
      <c r="AW314" s="244" t="s">
        <v>30</v>
      </c>
      <c r="AX314" s="244" t="s">
        <v>73</v>
      </c>
      <c r="AY314" s="247" t="s">
        <v>134</v>
      </c>
    </row>
    <row r="315" spans="2:51" s="252" customFormat="1" x14ac:dyDescent="0.4">
      <c r="B315" s="253"/>
      <c r="D315" s="246" t="s">
        <v>142</v>
      </c>
      <c r="E315" s="254" t="s">
        <v>1</v>
      </c>
      <c r="F315" s="255" t="s">
        <v>279</v>
      </c>
      <c r="H315" s="256">
        <v>0.65600000000000003</v>
      </c>
      <c r="L315" s="253"/>
      <c r="M315" s="257"/>
      <c r="N315" s="258"/>
      <c r="O315" s="258"/>
      <c r="P315" s="258"/>
      <c r="Q315" s="258"/>
      <c r="R315" s="258"/>
      <c r="S315" s="258"/>
      <c r="T315" s="259"/>
      <c r="AT315" s="254" t="s">
        <v>142</v>
      </c>
      <c r="AU315" s="254" t="s">
        <v>83</v>
      </c>
      <c r="AV315" s="252" t="s">
        <v>83</v>
      </c>
      <c r="AW315" s="252" t="s">
        <v>30</v>
      </c>
      <c r="AX315" s="252" t="s">
        <v>73</v>
      </c>
      <c r="AY315" s="254" t="s">
        <v>134</v>
      </c>
    </row>
    <row r="316" spans="2:51" s="244" customFormat="1" x14ac:dyDescent="0.4">
      <c r="B316" s="245"/>
      <c r="D316" s="246" t="s">
        <v>142</v>
      </c>
      <c r="E316" s="247" t="s">
        <v>1</v>
      </c>
      <c r="F316" s="248" t="s">
        <v>160</v>
      </c>
      <c r="H316" s="247" t="s">
        <v>1</v>
      </c>
      <c r="L316" s="245"/>
      <c r="M316" s="249"/>
      <c r="N316" s="250"/>
      <c r="O316" s="250"/>
      <c r="P316" s="250"/>
      <c r="Q316" s="250"/>
      <c r="R316" s="250"/>
      <c r="S316" s="250"/>
      <c r="T316" s="251"/>
      <c r="AT316" s="247" t="s">
        <v>142</v>
      </c>
      <c r="AU316" s="247" t="s">
        <v>83</v>
      </c>
      <c r="AV316" s="244" t="s">
        <v>81</v>
      </c>
      <c r="AW316" s="244" t="s">
        <v>30</v>
      </c>
      <c r="AX316" s="244" t="s">
        <v>73</v>
      </c>
      <c r="AY316" s="247" t="s">
        <v>134</v>
      </c>
    </row>
    <row r="317" spans="2:51" s="252" customFormat="1" x14ac:dyDescent="0.4">
      <c r="B317" s="253"/>
      <c r="D317" s="246" t="s">
        <v>142</v>
      </c>
      <c r="E317" s="254" t="s">
        <v>1</v>
      </c>
      <c r="F317" s="255" t="s">
        <v>280</v>
      </c>
      <c r="H317" s="256">
        <v>0.34699999999999998</v>
      </c>
      <c r="L317" s="253"/>
      <c r="M317" s="257"/>
      <c r="N317" s="258"/>
      <c r="O317" s="258"/>
      <c r="P317" s="258"/>
      <c r="Q317" s="258"/>
      <c r="R317" s="258"/>
      <c r="S317" s="258"/>
      <c r="T317" s="259"/>
      <c r="AT317" s="254" t="s">
        <v>142</v>
      </c>
      <c r="AU317" s="254" t="s">
        <v>83</v>
      </c>
      <c r="AV317" s="252" t="s">
        <v>83</v>
      </c>
      <c r="AW317" s="252" t="s">
        <v>30</v>
      </c>
      <c r="AX317" s="252" t="s">
        <v>73</v>
      </c>
      <c r="AY317" s="254" t="s">
        <v>134</v>
      </c>
    </row>
    <row r="318" spans="2:51" s="244" customFormat="1" x14ac:dyDescent="0.4">
      <c r="B318" s="245"/>
      <c r="D318" s="246" t="s">
        <v>142</v>
      </c>
      <c r="E318" s="247" t="s">
        <v>1</v>
      </c>
      <c r="F318" s="248" t="s">
        <v>162</v>
      </c>
      <c r="H318" s="247" t="s">
        <v>1</v>
      </c>
      <c r="L318" s="245"/>
      <c r="M318" s="249"/>
      <c r="N318" s="250"/>
      <c r="O318" s="250"/>
      <c r="P318" s="250"/>
      <c r="Q318" s="250"/>
      <c r="R318" s="250"/>
      <c r="S318" s="250"/>
      <c r="T318" s="251"/>
      <c r="AT318" s="247" t="s">
        <v>142</v>
      </c>
      <c r="AU318" s="247" t="s">
        <v>83</v>
      </c>
      <c r="AV318" s="244" t="s">
        <v>81</v>
      </c>
      <c r="AW318" s="244" t="s">
        <v>30</v>
      </c>
      <c r="AX318" s="244" t="s">
        <v>73</v>
      </c>
      <c r="AY318" s="247" t="s">
        <v>134</v>
      </c>
    </row>
    <row r="319" spans="2:51" s="252" customFormat="1" x14ac:dyDescent="0.4">
      <c r="B319" s="253"/>
      <c r="D319" s="246" t="s">
        <v>142</v>
      </c>
      <c r="E319" s="254" t="s">
        <v>1</v>
      </c>
      <c r="F319" s="255" t="s">
        <v>281</v>
      </c>
      <c r="H319" s="256">
        <v>1.7989999999999999</v>
      </c>
      <c r="L319" s="253"/>
      <c r="M319" s="257"/>
      <c r="N319" s="258"/>
      <c r="O319" s="258"/>
      <c r="P319" s="258"/>
      <c r="Q319" s="258"/>
      <c r="R319" s="258"/>
      <c r="S319" s="258"/>
      <c r="T319" s="259"/>
      <c r="AT319" s="254" t="s">
        <v>142</v>
      </c>
      <c r="AU319" s="254" t="s">
        <v>83</v>
      </c>
      <c r="AV319" s="252" t="s">
        <v>83</v>
      </c>
      <c r="AW319" s="252" t="s">
        <v>30</v>
      </c>
      <c r="AX319" s="252" t="s">
        <v>73</v>
      </c>
      <c r="AY319" s="254" t="s">
        <v>134</v>
      </c>
    </row>
    <row r="320" spans="2:51" s="260" customFormat="1" x14ac:dyDescent="0.4">
      <c r="B320" s="261"/>
      <c r="D320" s="246" t="s">
        <v>142</v>
      </c>
      <c r="E320" s="262" t="s">
        <v>1</v>
      </c>
      <c r="F320" s="263" t="s">
        <v>164</v>
      </c>
      <c r="H320" s="264">
        <v>8.4529999999999994</v>
      </c>
      <c r="L320" s="261"/>
      <c r="M320" s="265"/>
      <c r="N320" s="266"/>
      <c r="O320" s="266"/>
      <c r="P320" s="266"/>
      <c r="Q320" s="266"/>
      <c r="R320" s="266"/>
      <c r="S320" s="266"/>
      <c r="T320" s="267"/>
      <c r="AT320" s="262" t="s">
        <v>142</v>
      </c>
      <c r="AU320" s="262" t="s">
        <v>83</v>
      </c>
      <c r="AV320" s="260" t="s">
        <v>140</v>
      </c>
      <c r="AW320" s="260" t="s">
        <v>30</v>
      </c>
      <c r="AX320" s="260" t="s">
        <v>81</v>
      </c>
      <c r="AY320" s="262" t="s">
        <v>134</v>
      </c>
    </row>
    <row r="321" spans="1:65" s="152" customFormat="1" ht="24.2" customHeight="1" x14ac:dyDescent="0.4">
      <c r="A321" s="149"/>
      <c r="B321" s="150"/>
      <c r="C321" s="230" t="s">
        <v>282</v>
      </c>
      <c r="D321" s="230" t="s">
        <v>136</v>
      </c>
      <c r="E321" s="231" t="s">
        <v>283</v>
      </c>
      <c r="F321" s="232" t="s">
        <v>284</v>
      </c>
      <c r="G321" s="233" t="s">
        <v>175</v>
      </c>
      <c r="H321" s="234">
        <v>63.2</v>
      </c>
      <c r="I321" s="75">
        <v>1800</v>
      </c>
      <c r="J321" s="235">
        <f>ROUND(I321*H321,2)</f>
        <v>113760</v>
      </c>
      <c r="K321" s="236"/>
      <c r="L321" s="150"/>
      <c r="M321" s="237" t="s">
        <v>1</v>
      </c>
      <c r="N321" s="238" t="s">
        <v>38</v>
      </c>
      <c r="O321" s="239"/>
      <c r="P321" s="240">
        <f>O321*H321</f>
        <v>0</v>
      </c>
      <c r="Q321" s="240">
        <v>1.917E-2</v>
      </c>
      <c r="R321" s="240">
        <f>Q321*H321</f>
        <v>1.211544</v>
      </c>
      <c r="S321" s="240">
        <v>0</v>
      </c>
      <c r="T321" s="241">
        <f>S321*H321</f>
        <v>0</v>
      </c>
      <c r="U321" s="149"/>
      <c r="V321" s="149"/>
      <c r="W321" s="149"/>
      <c r="X321" s="149"/>
      <c r="Y321" s="149"/>
      <c r="Z321" s="149"/>
      <c r="AA321" s="149"/>
      <c r="AB321" s="149"/>
      <c r="AC321" s="149"/>
      <c r="AD321" s="149"/>
      <c r="AE321" s="149"/>
      <c r="AR321" s="242" t="s">
        <v>140</v>
      </c>
      <c r="AT321" s="242" t="s">
        <v>136</v>
      </c>
      <c r="AU321" s="242" t="s">
        <v>83</v>
      </c>
      <c r="AY321" s="142" t="s">
        <v>134</v>
      </c>
      <c r="BE321" s="243">
        <f>IF(N321="základní",J321,0)</f>
        <v>113760</v>
      </c>
      <c r="BF321" s="243">
        <f>IF(N321="snížená",J321,0)</f>
        <v>0</v>
      </c>
      <c r="BG321" s="243">
        <f>IF(N321="zákl. přenesená",J321,0)</f>
        <v>0</v>
      </c>
      <c r="BH321" s="243">
        <f>IF(N321="sníž. přenesená",J321,0)</f>
        <v>0</v>
      </c>
      <c r="BI321" s="243">
        <f>IF(N321="nulová",J321,0)</f>
        <v>0</v>
      </c>
      <c r="BJ321" s="142" t="s">
        <v>81</v>
      </c>
      <c r="BK321" s="243">
        <f>ROUND(I321*H321,2)</f>
        <v>113760</v>
      </c>
      <c r="BL321" s="142" t="s">
        <v>140</v>
      </c>
      <c r="BM321" s="242" t="s">
        <v>285</v>
      </c>
    </row>
    <row r="322" spans="1:65" s="244" customFormat="1" x14ac:dyDescent="0.4">
      <c r="B322" s="245"/>
      <c r="D322" s="246" t="s">
        <v>142</v>
      </c>
      <c r="E322" s="247" t="s">
        <v>1</v>
      </c>
      <c r="F322" s="248" t="s">
        <v>215</v>
      </c>
      <c r="H322" s="247" t="s">
        <v>1</v>
      </c>
      <c r="L322" s="245"/>
      <c r="M322" s="249"/>
      <c r="N322" s="250"/>
      <c r="O322" s="250"/>
      <c r="P322" s="250"/>
      <c r="Q322" s="250"/>
      <c r="R322" s="250"/>
      <c r="S322" s="250"/>
      <c r="T322" s="251"/>
      <c r="AT322" s="247" t="s">
        <v>142</v>
      </c>
      <c r="AU322" s="247" t="s">
        <v>83</v>
      </c>
      <c r="AV322" s="244" t="s">
        <v>81</v>
      </c>
      <c r="AW322" s="244" t="s">
        <v>30</v>
      </c>
      <c r="AX322" s="244" t="s">
        <v>73</v>
      </c>
      <c r="AY322" s="247" t="s">
        <v>134</v>
      </c>
    </row>
    <row r="323" spans="1:65" s="252" customFormat="1" x14ac:dyDescent="0.4">
      <c r="B323" s="253"/>
      <c r="D323" s="246" t="s">
        <v>142</v>
      </c>
      <c r="E323" s="254" t="s">
        <v>1</v>
      </c>
      <c r="F323" s="255" t="s">
        <v>216</v>
      </c>
      <c r="H323" s="256">
        <v>63.2</v>
      </c>
      <c r="L323" s="253"/>
      <c r="M323" s="257"/>
      <c r="N323" s="258"/>
      <c r="O323" s="258"/>
      <c r="P323" s="258"/>
      <c r="Q323" s="258"/>
      <c r="R323" s="258"/>
      <c r="S323" s="258"/>
      <c r="T323" s="259"/>
      <c r="AT323" s="254" t="s">
        <v>142</v>
      </c>
      <c r="AU323" s="254" t="s">
        <v>83</v>
      </c>
      <c r="AV323" s="252" t="s">
        <v>83</v>
      </c>
      <c r="AW323" s="252" t="s">
        <v>30</v>
      </c>
      <c r="AX323" s="252" t="s">
        <v>73</v>
      </c>
      <c r="AY323" s="254" t="s">
        <v>134</v>
      </c>
    </row>
    <row r="324" spans="1:65" s="260" customFormat="1" x14ac:dyDescent="0.4">
      <c r="B324" s="261"/>
      <c r="D324" s="246" t="s">
        <v>142</v>
      </c>
      <c r="E324" s="262" t="s">
        <v>1</v>
      </c>
      <c r="F324" s="263" t="s">
        <v>164</v>
      </c>
      <c r="H324" s="264">
        <v>63.2</v>
      </c>
      <c r="L324" s="261"/>
      <c r="M324" s="265"/>
      <c r="N324" s="266"/>
      <c r="O324" s="266"/>
      <c r="P324" s="266"/>
      <c r="Q324" s="266"/>
      <c r="R324" s="266"/>
      <c r="S324" s="266"/>
      <c r="T324" s="267"/>
      <c r="AT324" s="262" t="s">
        <v>142</v>
      </c>
      <c r="AU324" s="262" t="s">
        <v>83</v>
      </c>
      <c r="AV324" s="260" t="s">
        <v>140</v>
      </c>
      <c r="AW324" s="260" t="s">
        <v>30</v>
      </c>
      <c r="AX324" s="260" t="s">
        <v>81</v>
      </c>
      <c r="AY324" s="262" t="s">
        <v>134</v>
      </c>
    </row>
    <row r="325" spans="1:65" s="152" customFormat="1" ht="24.2" customHeight="1" x14ac:dyDescent="0.4">
      <c r="A325" s="149"/>
      <c r="B325" s="150"/>
      <c r="C325" s="230" t="s">
        <v>286</v>
      </c>
      <c r="D325" s="230" t="s">
        <v>136</v>
      </c>
      <c r="E325" s="231" t="s">
        <v>287</v>
      </c>
      <c r="F325" s="232" t="s">
        <v>288</v>
      </c>
      <c r="G325" s="233" t="s">
        <v>228</v>
      </c>
      <c r="H325" s="234">
        <v>1</v>
      </c>
      <c r="I325" s="75">
        <v>600</v>
      </c>
      <c r="J325" s="235">
        <f>ROUND(I325*H325,2)</f>
        <v>600</v>
      </c>
      <c r="K325" s="236"/>
      <c r="L325" s="150"/>
      <c r="M325" s="237" t="s">
        <v>1</v>
      </c>
      <c r="N325" s="238" t="s">
        <v>38</v>
      </c>
      <c r="O325" s="239"/>
      <c r="P325" s="240">
        <f>O325*H325</f>
        <v>0</v>
      </c>
      <c r="Q325" s="240">
        <v>1.7770000000000001E-2</v>
      </c>
      <c r="R325" s="240">
        <f>Q325*H325</f>
        <v>1.7770000000000001E-2</v>
      </c>
      <c r="S325" s="240">
        <v>0</v>
      </c>
      <c r="T325" s="241">
        <f>S325*H325</f>
        <v>0</v>
      </c>
      <c r="U325" s="149"/>
      <c r="V325" s="149"/>
      <c r="W325" s="149"/>
      <c r="X325" s="149"/>
      <c r="Y325" s="149"/>
      <c r="Z325" s="149"/>
      <c r="AA325" s="149"/>
      <c r="AB325" s="149"/>
      <c r="AC325" s="149"/>
      <c r="AD325" s="149"/>
      <c r="AE325" s="149"/>
      <c r="AR325" s="242" t="s">
        <v>140</v>
      </c>
      <c r="AT325" s="242" t="s">
        <v>136</v>
      </c>
      <c r="AU325" s="242" t="s">
        <v>83</v>
      </c>
      <c r="AY325" s="142" t="s">
        <v>134</v>
      </c>
      <c r="BE325" s="243">
        <f>IF(N325="základní",J325,0)</f>
        <v>600</v>
      </c>
      <c r="BF325" s="243">
        <f>IF(N325="snížená",J325,0)</f>
        <v>0</v>
      </c>
      <c r="BG325" s="243">
        <f>IF(N325="zákl. přenesená",J325,0)</f>
        <v>0</v>
      </c>
      <c r="BH325" s="243">
        <f>IF(N325="sníž. přenesená",J325,0)</f>
        <v>0</v>
      </c>
      <c r="BI325" s="243">
        <f>IF(N325="nulová",J325,0)</f>
        <v>0</v>
      </c>
      <c r="BJ325" s="142" t="s">
        <v>81</v>
      </c>
      <c r="BK325" s="243">
        <f>ROUND(I325*H325,2)</f>
        <v>600</v>
      </c>
      <c r="BL325" s="142" t="s">
        <v>140</v>
      </c>
      <c r="BM325" s="242" t="s">
        <v>289</v>
      </c>
    </row>
    <row r="326" spans="1:65" s="244" customFormat="1" x14ac:dyDescent="0.4">
      <c r="B326" s="245"/>
      <c r="D326" s="246" t="s">
        <v>142</v>
      </c>
      <c r="E326" s="247" t="s">
        <v>1</v>
      </c>
      <c r="F326" s="248" t="s">
        <v>290</v>
      </c>
      <c r="H326" s="247" t="s">
        <v>1</v>
      </c>
      <c r="L326" s="245"/>
      <c r="M326" s="249"/>
      <c r="N326" s="250"/>
      <c r="O326" s="250"/>
      <c r="P326" s="250"/>
      <c r="Q326" s="250"/>
      <c r="R326" s="250"/>
      <c r="S326" s="250"/>
      <c r="T326" s="251"/>
      <c r="AT326" s="247" t="s">
        <v>142</v>
      </c>
      <c r="AU326" s="247" t="s">
        <v>83</v>
      </c>
      <c r="AV326" s="244" t="s">
        <v>81</v>
      </c>
      <c r="AW326" s="244" t="s">
        <v>30</v>
      </c>
      <c r="AX326" s="244" t="s">
        <v>73</v>
      </c>
      <c r="AY326" s="247" t="s">
        <v>134</v>
      </c>
    </row>
    <row r="327" spans="1:65" s="252" customFormat="1" x14ac:dyDescent="0.4">
      <c r="B327" s="253"/>
      <c r="D327" s="246" t="s">
        <v>142</v>
      </c>
      <c r="E327" s="254" t="s">
        <v>1</v>
      </c>
      <c r="F327" s="255" t="s">
        <v>81</v>
      </c>
      <c r="H327" s="256">
        <v>1</v>
      </c>
      <c r="L327" s="253"/>
      <c r="M327" s="257"/>
      <c r="N327" s="258"/>
      <c r="O327" s="258"/>
      <c r="P327" s="258"/>
      <c r="Q327" s="258"/>
      <c r="R327" s="258"/>
      <c r="S327" s="258"/>
      <c r="T327" s="259"/>
      <c r="AT327" s="254" t="s">
        <v>142</v>
      </c>
      <c r="AU327" s="254" t="s">
        <v>83</v>
      </c>
      <c r="AV327" s="252" t="s">
        <v>83</v>
      </c>
      <c r="AW327" s="252" t="s">
        <v>30</v>
      </c>
      <c r="AX327" s="252" t="s">
        <v>73</v>
      </c>
      <c r="AY327" s="254" t="s">
        <v>134</v>
      </c>
    </row>
    <row r="328" spans="1:65" s="260" customFormat="1" x14ac:dyDescent="0.4">
      <c r="B328" s="261"/>
      <c r="D328" s="246" t="s">
        <v>142</v>
      </c>
      <c r="E328" s="262" t="s">
        <v>1</v>
      </c>
      <c r="F328" s="263" t="s">
        <v>164</v>
      </c>
      <c r="H328" s="264">
        <v>1</v>
      </c>
      <c r="L328" s="261"/>
      <c r="M328" s="265"/>
      <c r="N328" s="266"/>
      <c r="O328" s="266"/>
      <c r="P328" s="266"/>
      <c r="Q328" s="266"/>
      <c r="R328" s="266"/>
      <c r="S328" s="266"/>
      <c r="T328" s="267"/>
      <c r="AT328" s="262" t="s">
        <v>142</v>
      </c>
      <c r="AU328" s="262" t="s">
        <v>83</v>
      </c>
      <c r="AV328" s="260" t="s">
        <v>140</v>
      </c>
      <c r="AW328" s="260" t="s">
        <v>30</v>
      </c>
      <c r="AX328" s="260" t="s">
        <v>81</v>
      </c>
      <c r="AY328" s="262" t="s">
        <v>134</v>
      </c>
    </row>
    <row r="329" spans="1:65" s="152" customFormat="1" ht="24.2" customHeight="1" x14ac:dyDescent="0.4">
      <c r="A329" s="149"/>
      <c r="B329" s="150"/>
      <c r="C329" s="268" t="s">
        <v>291</v>
      </c>
      <c r="D329" s="268" t="s">
        <v>292</v>
      </c>
      <c r="E329" s="269" t="s">
        <v>293</v>
      </c>
      <c r="F329" s="270" t="s">
        <v>294</v>
      </c>
      <c r="G329" s="271" t="s">
        <v>228</v>
      </c>
      <c r="H329" s="272">
        <v>1</v>
      </c>
      <c r="I329" s="76">
        <v>2200</v>
      </c>
      <c r="J329" s="273">
        <f>ROUND(I329*H329,2)</f>
        <v>2200</v>
      </c>
      <c r="K329" s="274"/>
      <c r="L329" s="275"/>
      <c r="M329" s="276" t="s">
        <v>1</v>
      </c>
      <c r="N329" s="277" t="s">
        <v>38</v>
      </c>
      <c r="O329" s="239"/>
      <c r="P329" s="240">
        <f>O329*H329</f>
        <v>0</v>
      </c>
      <c r="Q329" s="240">
        <v>1.8339999999999999E-2</v>
      </c>
      <c r="R329" s="240">
        <f>Q329*H329</f>
        <v>1.8339999999999999E-2</v>
      </c>
      <c r="S329" s="240">
        <v>0</v>
      </c>
      <c r="T329" s="241">
        <f>S329*H329</f>
        <v>0</v>
      </c>
      <c r="U329" s="149"/>
      <c r="V329" s="149"/>
      <c r="W329" s="149"/>
      <c r="X329" s="149"/>
      <c r="Y329" s="149"/>
      <c r="Z329" s="149"/>
      <c r="AA329" s="149"/>
      <c r="AB329" s="149"/>
      <c r="AC329" s="149"/>
      <c r="AD329" s="149"/>
      <c r="AE329" s="149"/>
      <c r="AR329" s="242" t="s">
        <v>225</v>
      </c>
      <c r="AT329" s="242" t="s">
        <v>292</v>
      </c>
      <c r="AU329" s="242" t="s">
        <v>83</v>
      </c>
      <c r="AY329" s="142" t="s">
        <v>134</v>
      </c>
      <c r="BE329" s="243">
        <f>IF(N329="základní",J329,0)</f>
        <v>2200</v>
      </c>
      <c r="BF329" s="243">
        <f>IF(N329="snížená",J329,0)</f>
        <v>0</v>
      </c>
      <c r="BG329" s="243">
        <f>IF(N329="zákl. přenesená",J329,0)</f>
        <v>0</v>
      </c>
      <c r="BH329" s="243">
        <f>IF(N329="sníž. přenesená",J329,0)</f>
        <v>0</v>
      </c>
      <c r="BI329" s="243">
        <f>IF(N329="nulová",J329,0)</f>
        <v>0</v>
      </c>
      <c r="BJ329" s="142" t="s">
        <v>81</v>
      </c>
      <c r="BK329" s="243">
        <f>ROUND(I329*H329,2)</f>
        <v>2200</v>
      </c>
      <c r="BL329" s="142" t="s">
        <v>140</v>
      </c>
      <c r="BM329" s="242" t="s">
        <v>295</v>
      </c>
    </row>
    <row r="330" spans="1:65" s="217" customFormat="1" ht="22.9" customHeight="1" x14ac:dyDescent="0.5">
      <c r="B330" s="218"/>
      <c r="D330" s="219" t="s">
        <v>72</v>
      </c>
      <c r="E330" s="228" t="s">
        <v>231</v>
      </c>
      <c r="F330" s="228" t="s">
        <v>296</v>
      </c>
      <c r="J330" s="229">
        <f>BK330</f>
        <v>2246823.9500000002</v>
      </c>
      <c r="L330" s="218"/>
      <c r="M330" s="222"/>
      <c r="N330" s="223"/>
      <c r="O330" s="223"/>
      <c r="P330" s="224">
        <f>SUM(P331:P417)</f>
        <v>0</v>
      </c>
      <c r="Q330" s="223"/>
      <c r="R330" s="224">
        <f>SUM(R331:R417)</f>
        <v>1.4124496000000002</v>
      </c>
      <c r="S330" s="223"/>
      <c r="T330" s="225">
        <f>SUM(T331:T417)</f>
        <v>38.248400000000004</v>
      </c>
      <c r="AR330" s="219" t="s">
        <v>81</v>
      </c>
      <c r="AT330" s="226" t="s">
        <v>72</v>
      </c>
      <c r="AU330" s="226" t="s">
        <v>81</v>
      </c>
      <c r="AY330" s="219" t="s">
        <v>134</v>
      </c>
      <c r="BK330" s="227">
        <f>SUM(BK331:BK417)</f>
        <v>2246823.9500000002</v>
      </c>
    </row>
    <row r="331" spans="1:65" s="152" customFormat="1" ht="37.9" customHeight="1" x14ac:dyDescent="0.4">
      <c r="A331" s="149"/>
      <c r="B331" s="150"/>
      <c r="C331" s="230" t="s">
        <v>297</v>
      </c>
      <c r="D331" s="230" t="s">
        <v>136</v>
      </c>
      <c r="E331" s="231" t="s">
        <v>298</v>
      </c>
      <c r="F331" s="232" t="s">
        <v>299</v>
      </c>
      <c r="G331" s="233" t="s">
        <v>175</v>
      </c>
      <c r="H331" s="234">
        <v>927.3</v>
      </c>
      <c r="I331" s="75">
        <v>70</v>
      </c>
      <c r="J331" s="235">
        <f>ROUND(I331*H331,2)</f>
        <v>64911</v>
      </c>
      <c r="K331" s="236"/>
      <c r="L331" s="150"/>
      <c r="M331" s="237" t="s">
        <v>1</v>
      </c>
      <c r="N331" s="238" t="s">
        <v>38</v>
      </c>
      <c r="O331" s="239"/>
      <c r="P331" s="240">
        <f>O331*H331</f>
        <v>0</v>
      </c>
      <c r="Q331" s="240">
        <v>0</v>
      </c>
      <c r="R331" s="240">
        <f>Q331*H331</f>
        <v>0</v>
      </c>
      <c r="S331" s="240">
        <v>0</v>
      </c>
      <c r="T331" s="241">
        <f>S331*H331</f>
        <v>0</v>
      </c>
      <c r="U331" s="149"/>
      <c r="V331" s="149"/>
      <c r="W331" s="149"/>
      <c r="X331" s="149"/>
      <c r="Y331" s="149"/>
      <c r="Z331" s="149"/>
      <c r="AA331" s="149"/>
      <c r="AB331" s="149"/>
      <c r="AC331" s="149"/>
      <c r="AD331" s="149"/>
      <c r="AE331" s="149"/>
      <c r="AR331" s="242" t="s">
        <v>140</v>
      </c>
      <c r="AT331" s="242" t="s">
        <v>136</v>
      </c>
      <c r="AU331" s="242" t="s">
        <v>83</v>
      </c>
      <c r="AY331" s="142" t="s">
        <v>134</v>
      </c>
      <c r="BE331" s="243">
        <f>IF(N331="základní",J331,0)</f>
        <v>64911</v>
      </c>
      <c r="BF331" s="243">
        <f>IF(N331="snížená",J331,0)</f>
        <v>0</v>
      </c>
      <c r="BG331" s="243">
        <f>IF(N331="zákl. přenesená",J331,0)</f>
        <v>0</v>
      </c>
      <c r="BH331" s="243">
        <f>IF(N331="sníž. přenesená",J331,0)</f>
        <v>0</v>
      </c>
      <c r="BI331" s="243">
        <f>IF(N331="nulová",J331,0)</f>
        <v>0</v>
      </c>
      <c r="BJ331" s="142" t="s">
        <v>81</v>
      </c>
      <c r="BK331" s="243">
        <f>ROUND(I331*H331,2)</f>
        <v>64911</v>
      </c>
      <c r="BL331" s="142" t="s">
        <v>140</v>
      </c>
      <c r="BM331" s="242" t="s">
        <v>300</v>
      </c>
    </row>
    <row r="332" spans="1:65" s="244" customFormat="1" x14ac:dyDescent="0.4">
      <c r="B332" s="245"/>
      <c r="D332" s="246" t="s">
        <v>142</v>
      </c>
      <c r="E332" s="247" t="s">
        <v>1</v>
      </c>
      <c r="F332" s="248" t="s">
        <v>301</v>
      </c>
      <c r="H332" s="247" t="s">
        <v>1</v>
      </c>
      <c r="L332" s="245"/>
      <c r="M332" s="249"/>
      <c r="N332" s="250"/>
      <c r="O332" s="250"/>
      <c r="P332" s="250"/>
      <c r="Q332" s="250"/>
      <c r="R332" s="250"/>
      <c r="S332" s="250"/>
      <c r="T332" s="251"/>
      <c r="AT332" s="247" t="s">
        <v>142</v>
      </c>
      <c r="AU332" s="247" t="s">
        <v>83</v>
      </c>
      <c r="AV332" s="244" t="s">
        <v>81</v>
      </c>
      <c r="AW332" s="244" t="s">
        <v>30</v>
      </c>
      <c r="AX332" s="244" t="s">
        <v>73</v>
      </c>
      <c r="AY332" s="247" t="s">
        <v>134</v>
      </c>
    </row>
    <row r="333" spans="1:65" s="252" customFormat="1" x14ac:dyDescent="0.4">
      <c r="B333" s="253"/>
      <c r="D333" s="246" t="s">
        <v>142</v>
      </c>
      <c r="E333" s="254" t="s">
        <v>1</v>
      </c>
      <c r="F333" s="255" t="s">
        <v>302</v>
      </c>
      <c r="H333" s="256">
        <v>927.3</v>
      </c>
      <c r="L333" s="253"/>
      <c r="M333" s="257"/>
      <c r="N333" s="258"/>
      <c r="O333" s="258"/>
      <c r="P333" s="258"/>
      <c r="Q333" s="258"/>
      <c r="R333" s="258"/>
      <c r="S333" s="258"/>
      <c r="T333" s="259"/>
      <c r="AT333" s="254" t="s">
        <v>142</v>
      </c>
      <c r="AU333" s="254" t="s">
        <v>83</v>
      </c>
      <c r="AV333" s="252" t="s">
        <v>83</v>
      </c>
      <c r="AW333" s="252" t="s">
        <v>30</v>
      </c>
      <c r="AX333" s="252" t="s">
        <v>73</v>
      </c>
      <c r="AY333" s="254" t="s">
        <v>134</v>
      </c>
    </row>
    <row r="334" spans="1:65" s="260" customFormat="1" x14ac:dyDescent="0.4">
      <c r="B334" s="261"/>
      <c r="D334" s="246" t="s">
        <v>142</v>
      </c>
      <c r="E334" s="262" t="s">
        <v>1</v>
      </c>
      <c r="F334" s="263" t="s">
        <v>164</v>
      </c>
      <c r="H334" s="264">
        <v>927.3</v>
      </c>
      <c r="L334" s="261"/>
      <c r="M334" s="265"/>
      <c r="N334" s="266"/>
      <c r="O334" s="266"/>
      <c r="P334" s="266"/>
      <c r="Q334" s="266"/>
      <c r="R334" s="266"/>
      <c r="S334" s="266"/>
      <c r="T334" s="267"/>
      <c r="AT334" s="262" t="s">
        <v>142</v>
      </c>
      <c r="AU334" s="262" t="s">
        <v>83</v>
      </c>
      <c r="AV334" s="260" t="s">
        <v>140</v>
      </c>
      <c r="AW334" s="260" t="s">
        <v>30</v>
      </c>
      <c r="AX334" s="260" t="s">
        <v>81</v>
      </c>
      <c r="AY334" s="262" t="s">
        <v>134</v>
      </c>
    </row>
    <row r="335" spans="1:65" s="152" customFormat="1" ht="33" customHeight="1" x14ac:dyDescent="0.4">
      <c r="A335" s="149"/>
      <c r="B335" s="150"/>
      <c r="C335" s="230" t="s">
        <v>8</v>
      </c>
      <c r="D335" s="230" t="s">
        <v>136</v>
      </c>
      <c r="E335" s="231" t="s">
        <v>303</v>
      </c>
      <c r="F335" s="232" t="s">
        <v>304</v>
      </c>
      <c r="G335" s="233" t="s">
        <v>175</v>
      </c>
      <c r="H335" s="234">
        <v>27819</v>
      </c>
      <c r="I335" s="75">
        <v>1.2</v>
      </c>
      <c r="J335" s="235">
        <f>ROUND(I335*H335,2)</f>
        <v>33382.800000000003</v>
      </c>
      <c r="K335" s="236"/>
      <c r="L335" s="150"/>
      <c r="M335" s="237" t="s">
        <v>1</v>
      </c>
      <c r="N335" s="238" t="s">
        <v>38</v>
      </c>
      <c r="O335" s="239"/>
      <c r="P335" s="240">
        <f>O335*H335</f>
        <v>0</v>
      </c>
      <c r="Q335" s="240">
        <v>0</v>
      </c>
      <c r="R335" s="240">
        <f>Q335*H335</f>
        <v>0</v>
      </c>
      <c r="S335" s="240">
        <v>0</v>
      </c>
      <c r="T335" s="241">
        <f>S335*H335</f>
        <v>0</v>
      </c>
      <c r="U335" s="149"/>
      <c r="V335" s="149"/>
      <c r="W335" s="149"/>
      <c r="X335" s="149"/>
      <c r="Y335" s="149"/>
      <c r="Z335" s="149"/>
      <c r="AA335" s="149"/>
      <c r="AB335" s="149"/>
      <c r="AC335" s="149"/>
      <c r="AD335" s="149"/>
      <c r="AE335" s="149"/>
      <c r="AR335" s="242" t="s">
        <v>140</v>
      </c>
      <c r="AT335" s="242" t="s">
        <v>136</v>
      </c>
      <c r="AU335" s="242" t="s">
        <v>83</v>
      </c>
      <c r="AY335" s="142" t="s">
        <v>134</v>
      </c>
      <c r="BE335" s="243">
        <f>IF(N335="základní",J335,0)</f>
        <v>33382.800000000003</v>
      </c>
      <c r="BF335" s="243">
        <f>IF(N335="snížená",J335,0)</f>
        <v>0</v>
      </c>
      <c r="BG335" s="243">
        <f>IF(N335="zákl. přenesená",J335,0)</f>
        <v>0</v>
      </c>
      <c r="BH335" s="243">
        <f>IF(N335="sníž. přenesená",J335,0)</f>
        <v>0</v>
      </c>
      <c r="BI335" s="243">
        <f>IF(N335="nulová",J335,0)</f>
        <v>0</v>
      </c>
      <c r="BJ335" s="142" t="s">
        <v>81</v>
      </c>
      <c r="BK335" s="243">
        <f>ROUND(I335*H335,2)</f>
        <v>33382.800000000003</v>
      </c>
      <c r="BL335" s="142" t="s">
        <v>140</v>
      </c>
      <c r="BM335" s="242" t="s">
        <v>305</v>
      </c>
    </row>
    <row r="336" spans="1:65" s="244" customFormat="1" x14ac:dyDescent="0.4">
      <c r="B336" s="245"/>
      <c r="D336" s="246" t="s">
        <v>142</v>
      </c>
      <c r="E336" s="247" t="s">
        <v>1</v>
      </c>
      <c r="F336" s="248" t="s">
        <v>301</v>
      </c>
      <c r="H336" s="247" t="s">
        <v>1</v>
      </c>
      <c r="L336" s="245"/>
      <c r="M336" s="249"/>
      <c r="N336" s="250"/>
      <c r="O336" s="250"/>
      <c r="P336" s="250"/>
      <c r="Q336" s="250"/>
      <c r="R336" s="250"/>
      <c r="S336" s="250"/>
      <c r="T336" s="251"/>
      <c r="AT336" s="247" t="s">
        <v>142</v>
      </c>
      <c r="AU336" s="247" t="s">
        <v>83</v>
      </c>
      <c r="AV336" s="244" t="s">
        <v>81</v>
      </c>
      <c r="AW336" s="244" t="s">
        <v>30</v>
      </c>
      <c r="AX336" s="244" t="s">
        <v>73</v>
      </c>
      <c r="AY336" s="247" t="s">
        <v>134</v>
      </c>
    </row>
    <row r="337" spans="1:65" s="252" customFormat="1" x14ac:dyDescent="0.4">
      <c r="B337" s="253"/>
      <c r="D337" s="246" t="s">
        <v>142</v>
      </c>
      <c r="E337" s="254" t="s">
        <v>1</v>
      </c>
      <c r="F337" s="255" t="s">
        <v>306</v>
      </c>
      <c r="H337" s="256">
        <v>27819</v>
      </c>
      <c r="L337" s="253"/>
      <c r="M337" s="257"/>
      <c r="N337" s="258"/>
      <c r="O337" s="258"/>
      <c r="P337" s="258"/>
      <c r="Q337" s="258"/>
      <c r="R337" s="258"/>
      <c r="S337" s="258"/>
      <c r="T337" s="259"/>
      <c r="AT337" s="254" t="s">
        <v>142</v>
      </c>
      <c r="AU337" s="254" t="s">
        <v>83</v>
      </c>
      <c r="AV337" s="252" t="s">
        <v>83</v>
      </c>
      <c r="AW337" s="252" t="s">
        <v>30</v>
      </c>
      <c r="AX337" s="252" t="s">
        <v>73</v>
      </c>
      <c r="AY337" s="254" t="s">
        <v>134</v>
      </c>
    </row>
    <row r="338" spans="1:65" s="260" customFormat="1" x14ac:dyDescent="0.4">
      <c r="B338" s="261"/>
      <c r="D338" s="246" t="s">
        <v>142</v>
      </c>
      <c r="E338" s="262" t="s">
        <v>1</v>
      </c>
      <c r="F338" s="263" t="s">
        <v>164</v>
      </c>
      <c r="H338" s="264">
        <v>27819</v>
      </c>
      <c r="L338" s="261"/>
      <c r="M338" s="265"/>
      <c r="N338" s="266"/>
      <c r="O338" s="266"/>
      <c r="P338" s="266"/>
      <c r="Q338" s="266"/>
      <c r="R338" s="266"/>
      <c r="S338" s="266"/>
      <c r="T338" s="267"/>
      <c r="AT338" s="262" t="s">
        <v>142</v>
      </c>
      <c r="AU338" s="262" t="s">
        <v>83</v>
      </c>
      <c r="AV338" s="260" t="s">
        <v>140</v>
      </c>
      <c r="AW338" s="260" t="s">
        <v>30</v>
      </c>
      <c r="AX338" s="260" t="s">
        <v>81</v>
      </c>
      <c r="AY338" s="262" t="s">
        <v>134</v>
      </c>
    </row>
    <row r="339" spans="1:65" s="152" customFormat="1" ht="37.9" customHeight="1" x14ac:dyDescent="0.4">
      <c r="A339" s="149"/>
      <c r="B339" s="150"/>
      <c r="C339" s="230" t="s">
        <v>307</v>
      </c>
      <c r="D339" s="230" t="s">
        <v>136</v>
      </c>
      <c r="E339" s="231" t="s">
        <v>308</v>
      </c>
      <c r="F339" s="232" t="s">
        <v>309</v>
      </c>
      <c r="G339" s="233" t="s">
        <v>175</v>
      </c>
      <c r="H339" s="234">
        <v>927.3</v>
      </c>
      <c r="I339" s="75">
        <v>55</v>
      </c>
      <c r="J339" s="235">
        <f>ROUND(I339*H339,2)</f>
        <v>51001.5</v>
      </c>
      <c r="K339" s="236"/>
      <c r="L339" s="150"/>
      <c r="M339" s="237" t="s">
        <v>1</v>
      </c>
      <c r="N339" s="238" t="s">
        <v>38</v>
      </c>
      <c r="O339" s="239"/>
      <c r="P339" s="240">
        <f>O339*H339</f>
        <v>0</v>
      </c>
      <c r="Q339" s="240">
        <v>0</v>
      </c>
      <c r="R339" s="240">
        <f>Q339*H339</f>
        <v>0</v>
      </c>
      <c r="S339" s="240">
        <v>0</v>
      </c>
      <c r="T339" s="241">
        <f>S339*H339</f>
        <v>0</v>
      </c>
      <c r="U339" s="149"/>
      <c r="V339" s="149"/>
      <c r="W339" s="149"/>
      <c r="X339" s="149"/>
      <c r="Y339" s="149"/>
      <c r="Z339" s="149"/>
      <c r="AA339" s="149"/>
      <c r="AB339" s="149"/>
      <c r="AC339" s="149"/>
      <c r="AD339" s="149"/>
      <c r="AE339" s="149"/>
      <c r="AR339" s="242" t="s">
        <v>140</v>
      </c>
      <c r="AT339" s="242" t="s">
        <v>136</v>
      </c>
      <c r="AU339" s="242" t="s">
        <v>83</v>
      </c>
      <c r="AY339" s="142" t="s">
        <v>134</v>
      </c>
      <c r="BE339" s="243">
        <f>IF(N339="základní",J339,0)</f>
        <v>51001.5</v>
      </c>
      <c r="BF339" s="243">
        <f>IF(N339="snížená",J339,0)</f>
        <v>0</v>
      </c>
      <c r="BG339" s="243">
        <f>IF(N339="zákl. přenesená",J339,0)</f>
        <v>0</v>
      </c>
      <c r="BH339" s="243">
        <f>IF(N339="sníž. přenesená",J339,0)</f>
        <v>0</v>
      </c>
      <c r="BI339" s="243">
        <f>IF(N339="nulová",J339,0)</f>
        <v>0</v>
      </c>
      <c r="BJ339" s="142" t="s">
        <v>81</v>
      </c>
      <c r="BK339" s="243">
        <f>ROUND(I339*H339,2)</f>
        <v>51001.5</v>
      </c>
      <c r="BL339" s="142" t="s">
        <v>140</v>
      </c>
      <c r="BM339" s="242" t="s">
        <v>310</v>
      </c>
    </row>
    <row r="340" spans="1:65" s="152" customFormat="1" ht="24.2" customHeight="1" x14ac:dyDescent="0.4">
      <c r="A340" s="149"/>
      <c r="B340" s="150"/>
      <c r="C340" s="230" t="s">
        <v>311</v>
      </c>
      <c r="D340" s="230" t="s">
        <v>136</v>
      </c>
      <c r="E340" s="231" t="s">
        <v>312</v>
      </c>
      <c r="F340" s="232" t="s">
        <v>313</v>
      </c>
      <c r="G340" s="233" t="s">
        <v>175</v>
      </c>
      <c r="H340" s="234">
        <v>311.24</v>
      </c>
      <c r="I340" s="75">
        <v>200</v>
      </c>
      <c r="J340" s="235">
        <f>ROUND(I340*H340,2)</f>
        <v>62248</v>
      </c>
      <c r="K340" s="236"/>
      <c r="L340" s="150"/>
      <c r="M340" s="237" t="s">
        <v>1</v>
      </c>
      <c r="N340" s="238" t="s">
        <v>38</v>
      </c>
      <c r="O340" s="239"/>
      <c r="P340" s="240">
        <f>O340*H340</f>
        <v>0</v>
      </c>
      <c r="Q340" s="240">
        <v>4.0000000000000003E-5</v>
      </c>
      <c r="R340" s="240">
        <f>Q340*H340</f>
        <v>1.2449600000000002E-2</v>
      </c>
      <c r="S340" s="240">
        <v>0</v>
      </c>
      <c r="T340" s="241">
        <f>S340*H340</f>
        <v>0</v>
      </c>
      <c r="U340" s="149"/>
      <c r="V340" s="149"/>
      <c r="W340" s="149"/>
      <c r="X340" s="149"/>
      <c r="Y340" s="149"/>
      <c r="Z340" s="149"/>
      <c r="AA340" s="149"/>
      <c r="AB340" s="149"/>
      <c r="AC340" s="149"/>
      <c r="AD340" s="149"/>
      <c r="AE340" s="149"/>
      <c r="AR340" s="242" t="s">
        <v>140</v>
      </c>
      <c r="AT340" s="242" t="s">
        <v>136</v>
      </c>
      <c r="AU340" s="242" t="s">
        <v>83</v>
      </c>
      <c r="AY340" s="142" t="s">
        <v>134</v>
      </c>
      <c r="BE340" s="243">
        <f>IF(N340="základní",J340,0)</f>
        <v>62248</v>
      </c>
      <c r="BF340" s="243">
        <f>IF(N340="snížená",J340,0)</f>
        <v>0</v>
      </c>
      <c r="BG340" s="243">
        <f>IF(N340="zákl. přenesená",J340,0)</f>
        <v>0</v>
      </c>
      <c r="BH340" s="243">
        <f>IF(N340="sníž. přenesená",J340,0)</f>
        <v>0</v>
      </c>
      <c r="BI340" s="243">
        <f>IF(N340="nulová",J340,0)</f>
        <v>0</v>
      </c>
      <c r="BJ340" s="142" t="s">
        <v>81</v>
      </c>
      <c r="BK340" s="243">
        <f>ROUND(I340*H340,2)</f>
        <v>62248</v>
      </c>
      <c r="BL340" s="142" t="s">
        <v>140</v>
      </c>
      <c r="BM340" s="242" t="s">
        <v>314</v>
      </c>
    </row>
    <row r="341" spans="1:65" s="244" customFormat="1" x14ac:dyDescent="0.4">
      <c r="B341" s="245"/>
      <c r="D341" s="246" t="s">
        <v>142</v>
      </c>
      <c r="E341" s="247" t="s">
        <v>1</v>
      </c>
      <c r="F341" s="248" t="s">
        <v>315</v>
      </c>
      <c r="H341" s="247" t="s">
        <v>1</v>
      </c>
      <c r="L341" s="245"/>
      <c r="M341" s="249"/>
      <c r="N341" s="250"/>
      <c r="O341" s="250"/>
      <c r="P341" s="250"/>
      <c r="Q341" s="250"/>
      <c r="R341" s="250"/>
      <c r="S341" s="250"/>
      <c r="T341" s="251"/>
      <c r="AT341" s="247" t="s">
        <v>142</v>
      </c>
      <c r="AU341" s="247" t="s">
        <v>83</v>
      </c>
      <c r="AV341" s="244" t="s">
        <v>81</v>
      </c>
      <c r="AW341" s="244" t="s">
        <v>30</v>
      </c>
      <c r="AX341" s="244" t="s">
        <v>73</v>
      </c>
      <c r="AY341" s="247" t="s">
        <v>134</v>
      </c>
    </row>
    <row r="342" spans="1:65" s="244" customFormat="1" x14ac:dyDescent="0.4">
      <c r="B342" s="245"/>
      <c r="D342" s="246" t="s">
        <v>142</v>
      </c>
      <c r="E342" s="247" t="s">
        <v>1</v>
      </c>
      <c r="F342" s="248" t="s">
        <v>200</v>
      </c>
      <c r="H342" s="247" t="s">
        <v>1</v>
      </c>
      <c r="L342" s="245"/>
      <c r="M342" s="249"/>
      <c r="N342" s="250"/>
      <c r="O342" s="250"/>
      <c r="P342" s="250"/>
      <c r="Q342" s="250"/>
      <c r="R342" s="250"/>
      <c r="S342" s="250"/>
      <c r="T342" s="251"/>
      <c r="AT342" s="247" t="s">
        <v>142</v>
      </c>
      <c r="AU342" s="247" t="s">
        <v>83</v>
      </c>
      <c r="AV342" s="244" t="s">
        <v>81</v>
      </c>
      <c r="AW342" s="244" t="s">
        <v>30</v>
      </c>
      <c r="AX342" s="244" t="s">
        <v>73</v>
      </c>
      <c r="AY342" s="247" t="s">
        <v>134</v>
      </c>
    </row>
    <row r="343" spans="1:65" s="252" customFormat="1" x14ac:dyDescent="0.4">
      <c r="B343" s="253"/>
      <c r="D343" s="246" t="s">
        <v>142</v>
      </c>
      <c r="E343" s="254" t="s">
        <v>1</v>
      </c>
      <c r="F343" s="255" t="s">
        <v>201</v>
      </c>
      <c r="H343" s="256">
        <v>5.48</v>
      </c>
      <c r="L343" s="253"/>
      <c r="M343" s="257"/>
      <c r="N343" s="258"/>
      <c r="O343" s="258"/>
      <c r="P343" s="258"/>
      <c r="Q343" s="258"/>
      <c r="R343" s="258"/>
      <c r="S343" s="258"/>
      <c r="T343" s="259"/>
      <c r="AT343" s="254" t="s">
        <v>142</v>
      </c>
      <c r="AU343" s="254" t="s">
        <v>83</v>
      </c>
      <c r="AV343" s="252" t="s">
        <v>83</v>
      </c>
      <c r="AW343" s="252" t="s">
        <v>30</v>
      </c>
      <c r="AX343" s="252" t="s">
        <v>73</v>
      </c>
      <c r="AY343" s="254" t="s">
        <v>134</v>
      </c>
    </row>
    <row r="344" spans="1:65" s="244" customFormat="1" x14ac:dyDescent="0.4">
      <c r="B344" s="245"/>
      <c r="D344" s="246" t="s">
        <v>142</v>
      </c>
      <c r="E344" s="247" t="s">
        <v>1</v>
      </c>
      <c r="F344" s="248" t="s">
        <v>316</v>
      </c>
      <c r="H344" s="247" t="s">
        <v>1</v>
      </c>
      <c r="L344" s="245"/>
      <c r="M344" s="249"/>
      <c r="N344" s="250"/>
      <c r="O344" s="250"/>
      <c r="P344" s="250"/>
      <c r="Q344" s="250"/>
      <c r="R344" s="250"/>
      <c r="S344" s="250"/>
      <c r="T344" s="251"/>
      <c r="AT344" s="247" t="s">
        <v>142</v>
      </c>
      <c r="AU344" s="247" t="s">
        <v>83</v>
      </c>
      <c r="AV344" s="244" t="s">
        <v>81</v>
      </c>
      <c r="AW344" s="244" t="s">
        <v>30</v>
      </c>
      <c r="AX344" s="244" t="s">
        <v>73</v>
      </c>
      <c r="AY344" s="247" t="s">
        <v>134</v>
      </c>
    </row>
    <row r="345" spans="1:65" s="252" customFormat="1" x14ac:dyDescent="0.4">
      <c r="B345" s="253"/>
      <c r="D345" s="246" t="s">
        <v>142</v>
      </c>
      <c r="E345" s="254" t="s">
        <v>1</v>
      </c>
      <c r="F345" s="255" t="s">
        <v>317</v>
      </c>
      <c r="H345" s="256">
        <v>79.099999999999994</v>
      </c>
      <c r="L345" s="253"/>
      <c r="M345" s="257"/>
      <c r="N345" s="258"/>
      <c r="O345" s="258"/>
      <c r="P345" s="258"/>
      <c r="Q345" s="258"/>
      <c r="R345" s="258"/>
      <c r="S345" s="258"/>
      <c r="T345" s="259"/>
      <c r="AT345" s="254" t="s">
        <v>142</v>
      </c>
      <c r="AU345" s="254" t="s">
        <v>83</v>
      </c>
      <c r="AV345" s="252" t="s">
        <v>83</v>
      </c>
      <c r="AW345" s="252" t="s">
        <v>30</v>
      </c>
      <c r="AX345" s="252" t="s">
        <v>73</v>
      </c>
      <c r="AY345" s="254" t="s">
        <v>134</v>
      </c>
    </row>
    <row r="346" spans="1:65" s="244" customFormat="1" x14ac:dyDescent="0.4">
      <c r="B346" s="245"/>
      <c r="D346" s="246" t="s">
        <v>142</v>
      </c>
      <c r="E346" s="247" t="s">
        <v>1</v>
      </c>
      <c r="F346" s="248" t="s">
        <v>144</v>
      </c>
      <c r="H346" s="247" t="s">
        <v>1</v>
      </c>
      <c r="L346" s="245"/>
      <c r="M346" s="249"/>
      <c r="N346" s="250"/>
      <c r="O346" s="250"/>
      <c r="P346" s="250"/>
      <c r="Q346" s="250"/>
      <c r="R346" s="250"/>
      <c r="S346" s="250"/>
      <c r="T346" s="251"/>
      <c r="AT346" s="247" t="s">
        <v>142</v>
      </c>
      <c r="AU346" s="247" t="s">
        <v>83</v>
      </c>
      <c r="AV346" s="244" t="s">
        <v>81</v>
      </c>
      <c r="AW346" s="244" t="s">
        <v>30</v>
      </c>
      <c r="AX346" s="244" t="s">
        <v>73</v>
      </c>
      <c r="AY346" s="247" t="s">
        <v>134</v>
      </c>
    </row>
    <row r="347" spans="1:65" s="252" customFormat="1" x14ac:dyDescent="0.4">
      <c r="B347" s="253"/>
      <c r="D347" s="246" t="s">
        <v>142</v>
      </c>
      <c r="E347" s="254" t="s">
        <v>1</v>
      </c>
      <c r="F347" s="255" t="s">
        <v>204</v>
      </c>
      <c r="H347" s="256">
        <v>4.29</v>
      </c>
      <c r="L347" s="253"/>
      <c r="M347" s="257"/>
      <c r="N347" s="258"/>
      <c r="O347" s="258"/>
      <c r="P347" s="258"/>
      <c r="Q347" s="258"/>
      <c r="R347" s="258"/>
      <c r="S347" s="258"/>
      <c r="T347" s="259"/>
      <c r="AT347" s="254" t="s">
        <v>142</v>
      </c>
      <c r="AU347" s="254" t="s">
        <v>83</v>
      </c>
      <c r="AV347" s="252" t="s">
        <v>83</v>
      </c>
      <c r="AW347" s="252" t="s">
        <v>30</v>
      </c>
      <c r="AX347" s="252" t="s">
        <v>73</v>
      </c>
      <c r="AY347" s="254" t="s">
        <v>134</v>
      </c>
    </row>
    <row r="348" spans="1:65" s="244" customFormat="1" x14ac:dyDescent="0.4">
      <c r="B348" s="245"/>
      <c r="D348" s="246" t="s">
        <v>142</v>
      </c>
      <c r="E348" s="247" t="s">
        <v>1</v>
      </c>
      <c r="F348" s="248" t="s">
        <v>146</v>
      </c>
      <c r="H348" s="247" t="s">
        <v>1</v>
      </c>
      <c r="L348" s="245"/>
      <c r="M348" s="249"/>
      <c r="N348" s="250"/>
      <c r="O348" s="250"/>
      <c r="P348" s="250"/>
      <c r="Q348" s="250"/>
      <c r="R348" s="250"/>
      <c r="S348" s="250"/>
      <c r="T348" s="251"/>
      <c r="AT348" s="247" t="s">
        <v>142</v>
      </c>
      <c r="AU348" s="247" t="s">
        <v>83</v>
      </c>
      <c r="AV348" s="244" t="s">
        <v>81</v>
      </c>
      <c r="AW348" s="244" t="s">
        <v>30</v>
      </c>
      <c r="AX348" s="244" t="s">
        <v>73</v>
      </c>
      <c r="AY348" s="247" t="s">
        <v>134</v>
      </c>
    </row>
    <row r="349" spans="1:65" s="252" customFormat="1" x14ac:dyDescent="0.4">
      <c r="B349" s="253"/>
      <c r="D349" s="246" t="s">
        <v>142</v>
      </c>
      <c r="E349" s="254" t="s">
        <v>1</v>
      </c>
      <c r="F349" s="255" t="s">
        <v>205</v>
      </c>
      <c r="H349" s="256">
        <v>4.9400000000000004</v>
      </c>
      <c r="L349" s="253"/>
      <c r="M349" s="257"/>
      <c r="N349" s="258"/>
      <c r="O349" s="258"/>
      <c r="P349" s="258"/>
      <c r="Q349" s="258"/>
      <c r="R349" s="258"/>
      <c r="S349" s="258"/>
      <c r="T349" s="259"/>
      <c r="AT349" s="254" t="s">
        <v>142</v>
      </c>
      <c r="AU349" s="254" t="s">
        <v>83</v>
      </c>
      <c r="AV349" s="252" t="s">
        <v>83</v>
      </c>
      <c r="AW349" s="252" t="s">
        <v>30</v>
      </c>
      <c r="AX349" s="252" t="s">
        <v>73</v>
      </c>
      <c r="AY349" s="254" t="s">
        <v>134</v>
      </c>
    </row>
    <row r="350" spans="1:65" s="244" customFormat="1" x14ac:dyDescent="0.4">
      <c r="B350" s="245"/>
      <c r="D350" s="246" t="s">
        <v>142</v>
      </c>
      <c r="E350" s="247" t="s">
        <v>1</v>
      </c>
      <c r="F350" s="248" t="s">
        <v>148</v>
      </c>
      <c r="H350" s="247" t="s">
        <v>1</v>
      </c>
      <c r="L350" s="245"/>
      <c r="M350" s="249"/>
      <c r="N350" s="250"/>
      <c r="O350" s="250"/>
      <c r="P350" s="250"/>
      <c r="Q350" s="250"/>
      <c r="R350" s="250"/>
      <c r="S350" s="250"/>
      <c r="T350" s="251"/>
      <c r="AT350" s="247" t="s">
        <v>142</v>
      </c>
      <c r="AU350" s="247" t="s">
        <v>83</v>
      </c>
      <c r="AV350" s="244" t="s">
        <v>81</v>
      </c>
      <c r="AW350" s="244" t="s">
        <v>30</v>
      </c>
      <c r="AX350" s="244" t="s">
        <v>73</v>
      </c>
      <c r="AY350" s="247" t="s">
        <v>134</v>
      </c>
    </row>
    <row r="351" spans="1:65" s="252" customFormat="1" x14ac:dyDescent="0.4">
      <c r="B351" s="253"/>
      <c r="D351" s="246" t="s">
        <v>142</v>
      </c>
      <c r="E351" s="254" t="s">
        <v>1</v>
      </c>
      <c r="F351" s="255" t="s">
        <v>206</v>
      </c>
      <c r="H351" s="256">
        <v>41.81</v>
      </c>
      <c r="L351" s="253"/>
      <c r="M351" s="257"/>
      <c r="N351" s="258"/>
      <c r="O351" s="258"/>
      <c r="P351" s="258"/>
      <c r="Q351" s="258"/>
      <c r="R351" s="258"/>
      <c r="S351" s="258"/>
      <c r="T351" s="259"/>
      <c r="AT351" s="254" t="s">
        <v>142</v>
      </c>
      <c r="AU351" s="254" t="s">
        <v>83</v>
      </c>
      <c r="AV351" s="252" t="s">
        <v>83</v>
      </c>
      <c r="AW351" s="252" t="s">
        <v>30</v>
      </c>
      <c r="AX351" s="252" t="s">
        <v>73</v>
      </c>
      <c r="AY351" s="254" t="s">
        <v>134</v>
      </c>
    </row>
    <row r="352" spans="1:65" s="244" customFormat="1" x14ac:dyDescent="0.4">
      <c r="B352" s="245"/>
      <c r="D352" s="246" t="s">
        <v>142</v>
      </c>
      <c r="E352" s="247" t="s">
        <v>1</v>
      </c>
      <c r="F352" s="248" t="s">
        <v>150</v>
      </c>
      <c r="H352" s="247" t="s">
        <v>1</v>
      </c>
      <c r="L352" s="245"/>
      <c r="M352" s="249"/>
      <c r="N352" s="250"/>
      <c r="O352" s="250"/>
      <c r="P352" s="250"/>
      <c r="Q352" s="250"/>
      <c r="R352" s="250"/>
      <c r="S352" s="250"/>
      <c r="T352" s="251"/>
      <c r="AT352" s="247" t="s">
        <v>142</v>
      </c>
      <c r="AU352" s="247" t="s">
        <v>83</v>
      </c>
      <c r="AV352" s="244" t="s">
        <v>81</v>
      </c>
      <c r="AW352" s="244" t="s">
        <v>30</v>
      </c>
      <c r="AX352" s="244" t="s">
        <v>73</v>
      </c>
      <c r="AY352" s="247" t="s">
        <v>134</v>
      </c>
    </row>
    <row r="353" spans="2:51" s="252" customFormat="1" x14ac:dyDescent="0.4">
      <c r="B353" s="253"/>
      <c r="D353" s="246" t="s">
        <v>142</v>
      </c>
      <c r="E353" s="254" t="s">
        <v>1</v>
      </c>
      <c r="F353" s="255" t="s">
        <v>201</v>
      </c>
      <c r="H353" s="256">
        <v>5.48</v>
      </c>
      <c r="L353" s="253"/>
      <c r="M353" s="257"/>
      <c r="N353" s="258"/>
      <c r="O353" s="258"/>
      <c r="P353" s="258"/>
      <c r="Q353" s="258"/>
      <c r="R353" s="258"/>
      <c r="S353" s="258"/>
      <c r="T353" s="259"/>
      <c r="AT353" s="254" t="s">
        <v>142</v>
      </c>
      <c r="AU353" s="254" t="s">
        <v>83</v>
      </c>
      <c r="AV353" s="252" t="s">
        <v>83</v>
      </c>
      <c r="AW353" s="252" t="s">
        <v>30</v>
      </c>
      <c r="AX353" s="252" t="s">
        <v>73</v>
      </c>
      <c r="AY353" s="254" t="s">
        <v>134</v>
      </c>
    </row>
    <row r="354" spans="2:51" s="244" customFormat="1" x14ac:dyDescent="0.4">
      <c r="B354" s="245"/>
      <c r="D354" s="246" t="s">
        <v>142</v>
      </c>
      <c r="E354" s="247" t="s">
        <v>1</v>
      </c>
      <c r="F354" s="248" t="s">
        <v>152</v>
      </c>
      <c r="H354" s="247" t="s">
        <v>1</v>
      </c>
      <c r="L354" s="245"/>
      <c r="M354" s="249"/>
      <c r="N354" s="250"/>
      <c r="O354" s="250"/>
      <c r="P354" s="250"/>
      <c r="Q354" s="250"/>
      <c r="R354" s="250"/>
      <c r="S354" s="250"/>
      <c r="T354" s="251"/>
      <c r="AT354" s="247" t="s">
        <v>142</v>
      </c>
      <c r="AU354" s="247" t="s">
        <v>83</v>
      </c>
      <c r="AV354" s="244" t="s">
        <v>81</v>
      </c>
      <c r="AW354" s="244" t="s">
        <v>30</v>
      </c>
      <c r="AX354" s="244" t="s">
        <v>73</v>
      </c>
      <c r="AY354" s="247" t="s">
        <v>134</v>
      </c>
    </row>
    <row r="355" spans="2:51" s="252" customFormat="1" x14ac:dyDescent="0.4">
      <c r="B355" s="253"/>
      <c r="D355" s="246" t="s">
        <v>142</v>
      </c>
      <c r="E355" s="254" t="s">
        <v>1</v>
      </c>
      <c r="F355" s="255" t="s">
        <v>207</v>
      </c>
      <c r="H355" s="256">
        <v>3.79</v>
      </c>
      <c r="L355" s="253"/>
      <c r="M355" s="257"/>
      <c r="N355" s="258"/>
      <c r="O355" s="258"/>
      <c r="P355" s="258"/>
      <c r="Q355" s="258"/>
      <c r="R355" s="258"/>
      <c r="S355" s="258"/>
      <c r="T355" s="259"/>
      <c r="AT355" s="254" t="s">
        <v>142</v>
      </c>
      <c r="AU355" s="254" t="s">
        <v>83</v>
      </c>
      <c r="AV355" s="252" t="s">
        <v>83</v>
      </c>
      <c r="AW355" s="252" t="s">
        <v>30</v>
      </c>
      <c r="AX355" s="252" t="s">
        <v>73</v>
      </c>
      <c r="AY355" s="254" t="s">
        <v>134</v>
      </c>
    </row>
    <row r="356" spans="2:51" s="244" customFormat="1" x14ac:dyDescent="0.4">
      <c r="B356" s="245"/>
      <c r="D356" s="246" t="s">
        <v>142</v>
      </c>
      <c r="E356" s="247" t="s">
        <v>1</v>
      </c>
      <c r="F356" s="248" t="s">
        <v>154</v>
      </c>
      <c r="H356" s="247" t="s">
        <v>1</v>
      </c>
      <c r="L356" s="245"/>
      <c r="M356" s="249"/>
      <c r="N356" s="250"/>
      <c r="O356" s="250"/>
      <c r="P356" s="250"/>
      <c r="Q356" s="250"/>
      <c r="R356" s="250"/>
      <c r="S356" s="250"/>
      <c r="T356" s="251"/>
      <c r="AT356" s="247" t="s">
        <v>142</v>
      </c>
      <c r="AU356" s="247" t="s">
        <v>83</v>
      </c>
      <c r="AV356" s="244" t="s">
        <v>81</v>
      </c>
      <c r="AW356" s="244" t="s">
        <v>30</v>
      </c>
      <c r="AX356" s="244" t="s">
        <v>73</v>
      </c>
      <c r="AY356" s="247" t="s">
        <v>134</v>
      </c>
    </row>
    <row r="357" spans="2:51" s="252" customFormat="1" x14ac:dyDescent="0.4">
      <c r="B357" s="253"/>
      <c r="D357" s="246" t="s">
        <v>142</v>
      </c>
      <c r="E357" s="254" t="s">
        <v>1</v>
      </c>
      <c r="F357" s="255" t="s">
        <v>208</v>
      </c>
      <c r="H357" s="256">
        <v>10.76</v>
      </c>
      <c r="L357" s="253"/>
      <c r="M357" s="257"/>
      <c r="N357" s="258"/>
      <c r="O357" s="258"/>
      <c r="P357" s="258"/>
      <c r="Q357" s="258"/>
      <c r="R357" s="258"/>
      <c r="S357" s="258"/>
      <c r="T357" s="259"/>
      <c r="AT357" s="254" t="s">
        <v>142</v>
      </c>
      <c r="AU357" s="254" t="s">
        <v>83</v>
      </c>
      <c r="AV357" s="252" t="s">
        <v>83</v>
      </c>
      <c r="AW357" s="252" t="s">
        <v>30</v>
      </c>
      <c r="AX357" s="252" t="s">
        <v>73</v>
      </c>
      <c r="AY357" s="254" t="s">
        <v>134</v>
      </c>
    </row>
    <row r="358" spans="2:51" s="244" customFormat="1" x14ac:dyDescent="0.4">
      <c r="B358" s="245"/>
      <c r="D358" s="246" t="s">
        <v>142</v>
      </c>
      <c r="E358" s="247" t="s">
        <v>1</v>
      </c>
      <c r="F358" s="248" t="s">
        <v>156</v>
      </c>
      <c r="H358" s="247" t="s">
        <v>1</v>
      </c>
      <c r="L358" s="245"/>
      <c r="M358" s="249"/>
      <c r="N358" s="250"/>
      <c r="O358" s="250"/>
      <c r="P358" s="250"/>
      <c r="Q358" s="250"/>
      <c r="R358" s="250"/>
      <c r="S358" s="250"/>
      <c r="T358" s="251"/>
      <c r="AT358" s="247" t="s">
        <v>142</v>
      </c>
      <c r="AU358" s="247" t="s">
        <v>83</v>
      </c>
      <c r="AV358" s="244" t="s">
        <v>81</v>
      </c>
      <c r="AW358" s="244" t="s">
        <v>30</v>
      </c>
      <c r="AX358" s="244" t="s">
        <v>73</v>
      </c>
      <c r="AY358" s="247" t="s">
        <v>134</v>
      </c>
    </row>
    <row r="359" spans="2:51" s="252" customFormat="1" x14ac:dyDescent="0.4">
      <c r="B359" s="253"/>
      <c r="D359" s="246" t="s">
        <v>142</v>
      </c>
      <c r="E359" s="254" t="s">
        <v>1</v>
      </c>
      <c r="F359" s="255" t="s">
        <v>209</v>
      </c>
      <c r="H359" s="256">
        <v>23.12</v>
      </c>
      <c r="L359" s="253"/>
      <c r="M359" s="257"/>
      <c r="N359" s="258"/>
      <c r="O359" s="258"/>
      <c r="P359" s="258"/>
      <c r="Q359" s="258"/>
      <c r="R359" s="258"/>
      <c r="S359" s="258"/>
      <c r="T359" s="259"/>
      <c r="AT359" s="254" t="s">
        <v>142</v>
      </c>
      <c r="AU359" s="254" t="s">
        <v>83</v>
      </c>
      <c r="AV359" s="252" t="s">
        <v>83</v>
      </c>
      <c r="AW359" s="252" t="s">
        <v>30</v>
      </c>
      <c r="AX359" s="252" t="s">
        <v>73</v>
      </c>
      <c r="AY359" s="254" t="s">
        <v>134</v>
      </c>
    </row>
    <row r="360" spans="2:51" s="244" customFormat="1" x14ac:dyDescent="0.4">
      <c r="B360" s="245"/>
      <c r="D360" s="246" t="s">
        <v>142</v>
      </c>
      <c r="E360" s="247" t="s">
        <v>1</v>
      </c>
      <c r="F360" s="248" t="s">
        <v>210</v>
      </c>
      <c r="H360" s="247" t="s">
        <v>1</v>
      </c>
      <c r="L360" s="245"/>
      <c r="M360" s="249"/>
      <c r="N360" s="250"/>
      <c r="O360" s="250"/>
      <c r="P360" s="250"/>
      <c r="Q360" s="250"/>
      <c r="R360" s="250"/>
      <c r="S360" s="250"/>
      <c r="T360" s="251"/>
      <c r="AT360" s="247" t="s">
        <v>142</v>
      </c>
      <c r="AU360" s="247" t="s">
        <v>83</v>
      </c>
      <c r="AV360" s="244" t="s">
        <v>81</v>
      </c>
      <c r="AW360" s="244" t="s">
        <v>30</v>
      </c>
      <c r="AX360" s="244" t="s">
        <v>73</v>
      </c>
      <c r="AY360" s="247" t="s">
        <v>134</v>
      </c>
    </row>
    <row r="361" spans="2:51" s="252" customFormat="1" x14ac:dyDescent="0.4">
      <c r="B361" s="253"/>
      <c r="D361" s="246" t="s">
        <v>142</v>
      </c>
      <c r="E361" s="254" t="s">
        <v>1</v>
      </c>
      <c r="F361" s="255" t="s">
        <v>211</v>
      </c>
      <c r="H361" s="256">
        <v>11.28</v>
      </c>
      <c r="L361" s="253"/>
      <c r="M361" s="257"/>
      <c r="N361" s="258"/>
      <c r="O361" s="258"/>
      <c r="P361" s="258"/>
      <c r="Q361" s="258"/>
      <c r="R361" s="258"/>
      <c r="S361" s="258"/>
      <c r="T361" s="259"/>
      <c r="AT361" s="254" t="s">
        <v>142</v>
      </c>
      <c r="AU361" s="254" t="s">
        <v>83</v>
      </c>
      <c r="AV361" s="252" t="s">
        <v>83</v>
      </c>
      <c r="AW361" s="252" t="s">
        <v>30</v>
      </c>
      <c r="AX361" s="252" t="s">
        <v>73</v>
      </c>
      <c r="AY361" s="254" t="s">
        <v>134</v>
      </c>
    </row>
    <row r="362" spans="2:51" s="244" customFormat="1" x14ac:dyDescent="0.4">
      <c r="B362" s="245"/>
      <c r="D362" s="246" t="s">
        <v>142</v>
      </c>
      <c r="E362" s="247" t="s">
        <v>1</v>
      </c>
      <c r="F362" s="248" t="s">
        <v>318</v>
      </c>
      <c r="H362" s="247" t="s">
        <v>1</v>
      </c>
      <c r="L362" s="245"/>
      <c r="M362" s="249"/>
      <c r="N362" s="250"/>
      <c r="O362" s="250"/>
      <c r="P362" s="250"/>
      <c r="Q362" s="250"/>
      <c r="R362" s="250"/>
      <c r="S362" s="250"/>
      <c r="T362" s="251"/>
      <c r="AT362" s="247" t="s">
        <v>142</v>
      </c>
      <c r="AU362" s="247" t="s">
        <v>83</v>
      </c>
      <c r="AV362" s="244" t="s">
        <v>81</v>
      </c>
      <c r="AW362" s="244" t="s">
        <v>30</v>
      </c>
      <c r="AX362" s="244" t="s">
        <v>73</v>
      </c>
      <c r="AY362" s="247" t="s">
        <v>134</v>
      </c>
    </row>
    <row r="363" spans="2:51" s="252" customFormat="1" x14ac:dyDescent="0.4">
      <c r="B363" s="253"/>
      <c r="D363" s="246" t="s">
        <v>142</v>
      </c>
      <c r="E363" s="254" t="s">
        <v>1</v>
      </c>
      <c r="F363" s="255" t="s">
        <v>211</v>
      </c>
      <c r="H363" s="256">
        <v>11.28</v>
      </c>
      <c r="L363" s="253"/>
      <c r="M363" s="257"/>
      <c r="N363" s="258"/>
      <c r="O363" s="258"/>
      <c r="P363" s="258"/>
      <c r="Q363" s="258"/>
      <c r="R363" s="258"/>
      <c r="S363" s="258"/>
      <c r="T363" s="259"/>
      <c r="AT363" s="254" t="s">
        <v>142</v>
      </c>
      <c r="AU363" s="254" t="s">
        <v>83</v>
      </c>
      <c r="AV363" s="252" t="s">
        <v>83</v>
      </c>
      <c r="AW363" s="252" t="s">
        <v>30</v>
      </c>
      <c r="AX363" s="252" t="s">
        <v>73</v>
      </c>
      <c r="AY363" s="254" t="s">
        <v>134</v>
      </c>
    </row>
    <row r="364" spans="2:51" s="244" customFormat="1" x14ac:dyDescent="0.4">
      <c r="B364" s="245"/>
      <c r="D364" s="246" t="s">
        <v>142</v>
      </c>
      <c r="E364" s="247" t="s">
        <v>1</v>
      </c>
      <c r="F364" s="248" t="s">
        <v>158</v>
      </c>
      <c r="H364" s="247" t="s">
        <v>1</v>
      </c>
      <c r="L364" s="245"/>
      <c r="M364" s="249"/>
      <c r="N364" s="250"/>
      <c r="O364" s="250"/>
      <c r="P364" s="250"/>
      <c r="Q364" s="250"/>
      <c r="R364" s="250"/>
      <c r="S364" s="250"/>
      <c r="T364" s="251"/>
      <c r="AT364" s="247" t="s">
        <v>142</v>
      </c>
      <c r="AU364" s="247" t="s">
        <v>83</v>
      </c>
      <c r="AV364" s="244" t="s">
        <v>81</v>
      </c>
      <c r="AW364" s="244" t="s">
        <v>30</v>
      </c>
      <c r="AX364" s="244" t="s">
        <v>73</v>
      </c>
      <c r="AY364" s="247" t="s">
        <v>134</v>
      </c>
    </row>
    <row r="365" spans="2:51" s="252" customFormat="1" x14ac:dyDescent="0.4">
      <c r="B365" s="253"/>
      <c r="D365" s="246" t="s">
        <v>142</v>
      </c>
      <c r="E365" s="254" t="s">
        <v>1</v>
      </c>
      <c r="F365" s="255" t="s">
        <v>212</v>
      </c>
      <c r="H365" s="256">
        <v>10.93</v>
      </c>
      <c r="L365" s="253"/>
      <c r="M365" s="257"/>
      <c r="N365" s="258"/>
      <c r="O365" s="258"/>
      <c r="P365" s="258"/>
      <c r="Q365" s="258"/>
      <c r="R365" s="258"/>
      <c r="S365" s="258"/>
      <c r="T365" s="259"/>
      <c r="AT365" s="254" t="s">
        <v>142</v>
      </c>
      <c r="AU365" s="254" t="s">
        <v>83</v>
      </c>
      <c r="AV365" s="252" t="s">
        <v>83</v>
      </c>
      <c r="AW365" s="252" t="s">
        <v>30</v>
      </c>
      <c r="AX365" s="252" t="s">
        <v>73</v>
      </c>
      <c r="AY365" s="254" t="s">
        <v>134</v>
      </c>
    </row>
    <row r="366" spans="2:51" s="244" customFormat="1" x14ac:dyDescent="0.4">
      <c r="B366" s="245"/>
      <c r="D366" s="246" t="s">
        <v>142</v>
      </c>
      <c r="E366" s="247" t="s">
        <v>1</v>
      </c>
      <c r="F366" s="248" t="s">
        <v>160</v>
      </c>
      <c r="H366" s="247" t="s">
        <v>1</v>
      </c>
      <c r="L366" s="245"/>
      <c r="M366" s="249"/>
      <c r="N366" s="250"/>
      <c r="O366" s="250"/>
      <c r="P366" s="250"/>
      <c r="Q366" s="250"/>
      <c r="R366" s="250"/>
      <c r="S366" s="250"/>
      <c r="T366" s="251"/>
      <c r="AT366" s="247" t="s">
        <v>142</v>
      </c>
      <c r="AU366" s="247" t="s">
        <v>83</v>
      </c>
      <c r="AV366" s="244" t="s">
        <v>81</v>
      </c>
      <c r="AW366" s="244" t="s">
        <v>30</v>
      </c>
      <c r="AX366" s="244" t="s">
        <v>73</v>
      </c>
      <c r="AY366" s="247" t="s">
        <v>134</v>
      </c>
    </row>
    <row r="367" spans="2:51" s="252" customFormat="1" x14ac:dyDescent="0.4">
      <c r="B367" s="253"/>
      <c r="D367" s="246" t="s">
        <v>142</v>
      </c>
      <c r="E367" s="254" t="s">
        <v>1</v>
      </c>
      <c r="F367" s="255" t="s">
        <v>213</v>
      </c>
      <c r="H367" s="256">
        <v>5.79</v>
      </c>
      <c r="L367" s="253"/>
      <c r="M367" s="257"/>
      <c r="N367" s="258"/>
      <c r="O367" s="258"/>
      <c r="P367" s="258"/>
      <c r="Q367" s="258"/>
      <c r="R367" s="258"/>
      <c r="S367" s="258"/>
      <c r="T367" s="259"/>
      <c r="AT367" s="254" t="s">
        <v>142</v>
      </c>
      <c r="AU367" s="254" t="s">
        <v>83</v>
      </c>
      <c r="AV367" s="252" t="s">
        <v>83</v>
      </c>
      <c r="AW367" s="252" t="s">
        <v>30</v>
      </c>
      <c r="AX367" s="252" t="s">
        <v>73</v>
      </c>
      <c r="AY367" s="254" t="s">
        <v>134</v>
      </c>
    </row>
    <row r="368" spans="2:51" s="244" customFormat="1" x14ac:dyDescent="0.4">
      <c r="B368" s="245"/>
      <c r="D368" s="246" t="s">
        <v>142</v>
      </c>
      <c r="E368" s="247" t="s">
        <v>1</v>
      </c>
      <c r="F368" s="248" t="s">
        <v>162</v>
      </c>
      <c r="H368" s="247" t="s">
        <v>1</v>
      </c>
      <c r="L368" s="245"/>
      <c r="M368" s="249"/>
      <c r="N368" s="250"/>
      <c r="O368" s="250"/>
      <c r="P368" s="250"/>
      <c r="Q368" s="250"/>
      <c r="R368" s="250"/>
      <c r="S368" s="250"/>
      <c r="T368" s="251"/>
      <c r="AT368" s="247" t="s">
        <v>142</v>
      </c>
      <c r="AU368" s="247" t="s">
        <v>83</v>
      </c>
      <c r="AV368" s="244" t="s">
        <v>81</v>
      </c>
      <c r="AW368" s="244" t="s">
        <v>30</v>
      </c>
      <c r="AX368" s="244" t="s">
        <v>73</v>
      </c>
      <c r="AY368" s="247" t="s">
        <v>134</v>
      </c>
    </row>
    <row r="369" spans="1:65" s="252" customFormat="1" x14ac:dyDescent="0.4">
      <c r="B369" s="253"/>
      <c r="D369" s="246" t="s">
        <v>142</v>
      </c>
      <c r="E369" s="254" t="s">
        <v>1</v>
      </c>
      <c r="F369" s="255" t="s">
        <v>214</v>
      </c>
      <c r="H369" s="256">
        <v>29.99</v>
      </c>
      <c r="L369" s="253"/>
      <c r="M369" s="257"/>
      <c r="N369" s="258"/>
      <c r="O369" s="258"/>
      <c r="P369" s="258"/>
      <c r="Q369" s="258"/>
      <c r="R369" s="258"/>
      <c r="S369" s="258"/>
      <c r="T369" s="259"/>
      <c r="AT369" s="254" t="s">
        <v>142</v>
      </c>
      <c r="AU369" s="254" t="s">
        <v>83</v>
      </c>
      <c r="AV369" s="252" t="s">
        <v>83</v>
      </c>
      <c r="AW369" s="252" t="s">
        <v>30</v>
      </c>
      <c r="AX369" s="252" t="s">
        <v>73</v>
      </c>
      <c r="AY369" s="254" t="s">
        <v>134</v>
      </c>
    </row>
    <row r="370" spans="1:65" s="244" customFormat="1" x14ac:dyDescent="0.4">
      <c r="B370" s="245"/>
      <c r="D370" s="246" t="s">
        <v>142</v>
      </c>
      <c r="E370" s="247" t="s">
        <v>1</v>
      </c>
      <c r="F370" s="248" t="s">
        <v>215</v>
      </c>
      <c r="H370" s="247" t="s">
        <v>1</v>
      </c>
      <c r="L370" s="245"/>
      <c r="M370" s="249"/>
      <c r="N370" s="250"/>
      <c r="O370" s="250"/>
      <c r="P370" s="250"/>
      <c r="Q370" s="250"/>
      <c r="R370" s="250"/>
      <c r="S370" s="250"/>
      <c r="T370" s="251"/>
      <c r="AT370" s="247" t="s">
        <v>142</v>
      </c>
      <c r="AU370" s="247" t="s">
        <v>83</v>
      </c>
      <c r="AV370" s="244" t="s">
        <v>81</v>
      </c>
      <c r="AW370" s="244" t="s">
        <v>30</v>
      </c>
      <c r="AX370" s="244" t="s">
        <v>73</v>
      </c>
      <c r="AY370" s="247" t="s">
        <v>134</v>
      </c>
    </row>
    <row r="371" spans="1:65" s="252" customFormat="1" x14ac:dyDescent="0.4">
      <c r="B371" s="253"/>
      <c r="D371" s="246" t="s">
        <v>142</v>
      </c>
      <c r="E371" s="254" t="s">
        <v>1</v>
      </c>
      <c r="F371" s="255" t="s">
        <v>216</v>
      </c>
      <c r="H371" s="256">
        <v>63.2</v>
      </c>
      <c r="L371" s="253"/>
      <c r="M371" s="257"/>
      <c r="N371" s="258"/>
      <c r="O371" s="258"/>
      <c r="P371" s="258"/>
      <c r="Q371" s="258"/>
      <c r="R371" s="258"/>
      <c r="S371" s="258"/>
      <c r="T371" s="259"/>
      <c r="AT371" s="254" t="s">
        <v>142</v>
      </c>
      <c r="AU371" s="254" t="s">
        <v>83</v>
      </c>
      <c r="AV371" s="252" t="s">
        <v>83</v>
      </c>
      <c r="AW371" s="252" t="s">
        <v>30</v>
      </c>
      <c r="AX371" s="252" t="s">
        <v>73</v>
      </c>
      <c r="AY371" s="254" t="s">
        <v>134</v>
      </c>
    </row>
    <row r="372" spans="1:65" s="260" customFormat="1" x14ac:dyDescent="0.4">
      <c r="B372" s="261"/>
      <c r="D372" s="246" t="s">
        <v>142</v>
      </c>
      <c r="E372" s="262" t="s">
        <v>1</v>
      </c>
      <c r="F372" s="263" t="s">
        <v>164</v>
      </c>
      <c r="H372" s="264">
        <v>311.24</v>
      </c>
      <c r="L372" s="261"/>
      <c r="M372" s="265"/>
      <c r="N372" s="266"/>
      <c r="O372" s="266"/>
      <c r="P372" s="266"/>
      <c r="Q372" s="266"/>
      <c r="R372" s="266"/>
      <c r="S372" s="266"/>
      <c r="T372" s="267"/>
      <c r="AT372" s="262" t="s">
        <v>142</v>
      </c>
      <c r="AU372" s="262" t="s">
        <v>83</v>
      </c>
      <c r="AV372" s="260" t="s">
        <v>140</v>
      </c>
      <c r="AW372" s="260" t="s">
        <v>30</v>
      </c>
      <c r="AX372" s="260" t="s">
        <v>81</v>
      </c>
      <c r="AY372" s="262" t="s">
        <v>134</v>
      </c>
    </row>
    <row r="373" spans="1:65" s="152" customFormat="1" ht="24.2" customHeight="1" x14ac:dyDescent="0.4">
      <c r="A373" s="149"/>
      <c r="B373" s="150"/>
      <c r="C373" s="230" t="s">
        <v>319</v>
      </c>
      <c r="D373" s="230" t="s">
        <v>136</v>
      </c>
      <c r="E373" s="231" t="s">
        <v>320</v>
      </c>
      <c r="F373" s="232" t="s">
        <v>321</v>
      </c>
      <c r="G373" s="233" t="s">
        <v>139</v>
      </c>
      <c r="H373" s="234">
        <v>4.0279999999999996</v>
      </c>
      <c r="I373" s="75">
        <v>900</v>
      </c>
      <c r="J373" s="235">
        <f>ROUND(I373*H373,2)</f>
        <v>3625.2</v>
      </c>
      <c r="K373" s="236"/>
      <c r="L373" s="150"/>
      <c r="M373" s="237" t="s">
        <v>1</v>
      </c>
      <c r="N373" s="238" t="s">
        <v>38</v>
      </c>
      <c r="O373" s="239"/>
      <c r="P373" s="240">
        <f>O373*H373</f>
        <v>0</v>
      </c>
      <c r="Q373" s="240">
        <v>0</v>
      </c>
      <c r="R373" s="240">
        <f>Q373*H373</f>
        <v>0</v>
      </c>
      <c r="S373" s="240">
        <v>1.8</v>
      </c>
      <c r="T373" s="241">
        <f>S373*H373</f>
        <v>7.2503999999999991</v>
      </c>
      <c r="U373" s="149"/>
      <c r="V373" s="149"/>
      <c r="W373" s="149"/>
      <c r="X373" s="149"/>
      <c r="Y373" s="149"/>
      <c r="Z373" s="149"/>
      <c r="AA373" s="149"/>
      <c r="AB373" s="149"/>
      <c r="AC373" s="149"/>
      <c r="AD373" s="149"/>
      <c r="AE373" s="149"/>
      <c r="AR373" s="242" t="s">
        <v>140</v>
      </c>
      <c r="AT373" s="242" t="s">
        <v>136</v>
      </c>
      <c r="AU373" s="242" t="s">
        <v>83</v>
      </c>
      <c r="AY373" s="142" t="s">
        <v>134</v>
      </c>
      <c r="BE373" s="243">
        <f>IF(N373="základní",J373,0)</f>
        <v>3625.2</v>
      </c>
      <c r="BF373" s="243">
        <f>IF(N373="snížená",J373,0)</f>
        <v>0</v>
      </c>
      <c r="BG373" s="243">
        <f>IF(N373="zákl. přenesená",J373,0)</f>
        <v>0</v>
      </c>
      <c r="BH373" s="243">
        <f>IF(N373="sníž. přenesená",J373,0)</f>
        <v>0</v>
      </c>
      <c r="BI373" s="243">
        <f>IF(N373="nulová",J373,0)</f>
        <v>0</v>
      </c>
      <c r="BJ373" s="142" t="s">
        <v>81</v>
      </c>
      <c r="BK373" s="243">
        <f>ROUND(I373*H373,2)</f>
        <v>3625.2</v>
      </c>
      <c r="BL373" s="142" t="s">
        <v>140</v>
      </c>
      <c r="BM373" s="242" t="s">
        <v>322</v>
      </c>
    </row>
    <row r="374" spans="1:65" s="244" customFormat="1" x14ac:dyDescent="0.4">
      <c r="B374" s="245"/>
      <c r="D374" s="246" t="s">
        <v>142</v>
      </c>
      <c r="E374" s="247" t="s">
        <v>1</v>
      </c>
      <c r="F374" s="248" t="s">
        <v>323</v>
      </c>
      <c r="H374" s="247" t="s">
        <v>1</v>
      </c>
      <c r="L374" s="245"/>
      <c r="M374" s="249"/>
      <c r="N374" s="250"/>
      <c r="O374" s="250"/>
      <c r="P374" s="250"/>
      <c r="Q374" s="250"/>
      <c r="R374" s="250"/>
      <c r="S374" s="250"/>
      <c r="T374" s="251"/>
      <c r="AT374" s="247" t="s">
        <v>142</v>
      </c>
      <c r="AU374" s="247" t="s">
        <v>83</v>
      </c>
      <c r="AV374" s="244" t="s">
        <v>81</v>
      </c>
      <c r="AW374" s="244" t="s">
        <v>30</v>
      </c>
      <c r="AX374" s="244" t="s">
        <v>73</v>
      </c>
      <c r="AY374" s="247" t="s">
        <v>134</v>
      </c>
    </row>
    <row r="375" spans="1:65" s="252" customFormat="1" x14ac:dyDescent="0.4">
      <c r="B375" s="253"/>
      <c r="D375" s="246" t="s">
        <v>142</v>
      </c>
      <c r="E375" s="254" t="s">
        <v>1</v>
      </c>
      <c r="F375" s="255" t="s">
        <v>324</v>
      </c>
      <c r="H375" s="256">
        <v>2.3460000000000001</v>
      </c>
      <c r="L375" s="253"/>
      <c r="M375" s="257"/>
      <c r="N375" s="258"/>
      <c r="O375" s="258"/>
      <c r="P375" s="258"/>
      <c r="Q375" s="258"/>
      <c r="R375" s="258"/>
      <c r="S375" s="258"/>
      <c r="T375" s="259"/>
      <c r="AT375" s="254" t="s">
        <v>142</v>
      </c>
      <c r="AU375" s="254" t="s">
        <v>83</v>
      </c>
      <c r="AV375" s="252" t="s">
        <v>83</v>
      </c>
      <c r="AW375" s="252" t="s">
        <v>30</v>
      </c>
      <c r="AX375" s="252" t="s">
        <v>73</v>
      </c>
      <c r="AY375" s="254" t="s">
        <v>134</v>
      </c>
    </row>
    <row r="376" spans="1:65" s="244" customFormat="1" x14ac:dyDescent="0.4">
      <c r="B376" s="245"/>
      <c r="D376" s="246" t="s">
        <v>142</v>
      </c>
      <c r="E376" s="247" t="s">
        <v>1</v>
      </c>
      <c r="F376" s="248" t="s">
        <v>187</v>
      </c>
      <c r="H376" s="247" t="s">
        <v>1</v>
      </c>
      <c r="L376" s="245"/>
      <c r="M376" s="249"/>
      <c r="N376" s="250"/>
      <c r="O376" s="250"/>
      <c r="P376" s="250"/>
      <c r="Q376" s="250"/>
      <c r="R376" s="250"/>
      <c r="S376" s="250"/>
      <c r="T376" s="251"/>
      <c r="AT376" s="247" t="s">
        <v>142</v>
      </c>
      <c r="AU376" s="247" t="s">
        <v>83</v>
      </c>
      <c r="AV376" s="244" t="s">
        <v>81</v>
      </c>
      <c r="AW376" s="244" t="s">
        <v>30</v>
      </c>
      <c r="AX376" s="244" t="s">
        <v>73</v>
      </c>
      <c r="AY376" s="247" t="s">
        <v>134</v>
      </c>
    </row>
    <row r="377" spans="1:65" s="252" customFormat="1" x14ac:dyDescent="0.4">
      <c r="B377" s="253"/>
      <c r="D377" s="246" t="s">
        <v>142</v>
      </c>
      <c r="E377" s="254" t="s">
        <v>1</v>
      </c>
      <c r="F377" s="255" t="s">
        <v>325</v>
      </c>
      <c r="H377" s="256">
        <v>-0.34300000000000003</v>
      </c>
      <c r="L377" s="253"/>
      <c r="M377" s="257"/>
      <c r="N377" s="258"/>
      <c r="O377" s="258"/>
      <c r="P377" s="258"/>
      <c r="Q377" s="258"/>
      <c r="R377" s="258"/>
      <c r="S377" s="258"/>
      <c r="T377" s="259"/>
      <c r="AT377" s="254" t="s">
        <v>142</v>
      </c>
      <c r="AU377" s="254" t="s">
        <v>83</v>
      </c>
      <c r="AV377" s="252" t="s">
        <v>83</v>
      </c>
      <c r="AW377" s="252" t="s">
        <v>30</v>
      </c>
      <c r="AX377" s="252" t="s">
        <v>73</v>
      </c>
      <c r="AY377" s="254" t="s">
        <v>134</v>
      </c>
    </row>
    <row r="378" spans="1:65" s="244" customFormat="1" x14ac:dyDescent="0.4">
      <c r="B378" s="245"/>
      <c r="D378" s="246" t="s">
        <v>142</v>
      </c>
      <c r="E378" s="247" t="s">
        <v>1</v>
      </c>
      <c r="F378" s="248" t="s">
        <v>156</v>
      </c>
      <c r="H378" s="247" t="s">
        <v>1</v>
      </c>
      <c r="L378" s="245"/>
      <c r="M378" s="249"/>
      <c r="N378" s="250"/>
      <c r="O378" s="250"/>
      <c r="P378" s="250"/>
      <c r="Q378" s="250"/>
      <c r="R378" s="250"/>
      <c r="S378" s="250"/>
      <c r="T378" s="251"/>
      <c r="AT378" s="247" t="s">
        <v>142</v>
      </c>
      <c r="AU378" s="247" t="s">
        <v>83</v>
      </c>
      <c r="AV378" s="244" t="s">
        <v>81</v>
      </c>
      <c r="AW378" s="244" t="s">
        <v>30</v>
      </c>
      <c r="AX378" s="244" t="s">
        <v>73</v>
      </c>
      <c r="AY378" s="247" t="s">
        <v>134</v>
      </c>
    </row>
    <row r="379" spans="1:65" s="252" customFormat="1" x14ac:dyDescent="0.4">
      <c r="B379" s="253"/>
      <c r="D379" s="246" t="s">
        <v>142</v>
      </c>
      <c r="E379" s="254" t="s">
        <v>1</v>
      </c>
      <c r="F379" s="255" t="s">
        <v>326</v>
      </c>
      <c r="H379" s="256">
        <v>0.154</v>
      </c>
      <c r="L379" s="253"/>
      <c r="M379" s="257"/>
      <c r="N379" s="258"/>
      <c r="O379" s="258"/>
      <c r="P379" s="258"/>
      <c r="Q379" s="258"/>
      <c r="R379" s="258"/>
      <c r="S379" s="258"/>
      <c r="T379" s="259"/>
      <c r="AT379" s="254" t="s">
        <v>142</v>
      </c>
      <c r="AU379" s="254" t="s">
        <v>83</v>
      </c>
      <c r="AV379" s="252" t="s">
        <v>83</v>
      </c>
      <c r="AW379" s="252" t="s">
        <v>30</v>
      </c>
      <c r="AX379" s="252" t="s">
        <v>73</v>
      </c>
      <c r="AY379" s="254" t="s">
        <v>134</v>
      </c>
    </row>
    <row r="380" spans="1:65" s="252" customFormat="1" x14ac:dyDescent="0.4">
      <c r="B380" s="253"/>
      <c r="D380" s="246" t="s">
        <v>142</v>
      </c>
      <c r="E380" s="254" t="s">
        <v>1</v>
      </c>
      <c r="F380" s="255" t="s">
        <v>327</v>
      </c>
      <c r="H380" s="256">
        <v>0.17399999999999999</v>
      </c>
      <c r="L380" s="253"/>
      <c r="M380" s="257"/>
      <c r="N380" s="258"/>
      <c r="O380" s="258"/>
      <c r="P380" s="258"/>
      <c r="Q380" s="258"/>
      <c r="R380" s="258"/>
      <c r="S380" s="258"/>
      <c r="T380" s="259"/>
      <c r="AT380" s="254" t="s">
        <v>142</v>
      </c>
      <c r="AU380" s="254" t="s">
        <v>83</v>
      </c>
      <c r="AV380" s="252" t="s">
        <v>83</v>
      </c>
      <c r="AW380" s="252" t="s">
        <v>30</v>
      </c>
      <c r="AX380" s="252" t="s">
        <v>73</v>
      </c>
      <c r="AY380" s="254" t="s">
        <v>134</v>
      </c>
    </row>
    <row r="381" spans="1:65" s="252" customFormat="1" x14ac:dyDescent="0.4">
      <c r="B381" s="253"/>
      <c r="D381" s="246" t="s">
        <v>142</v>
      </c>
      <c r="E381" s="254" t="s">
        <v>1</v>
      </c>
      <c r="F381" s="255" t="s">
        <v>328</v>
      </c>
      <c r="H381" s="256">
        <v>0.23899999999999999</v>
      </c>
      <c r="L381" s="253"/>
      <c r="M381" s="257"/>
      <c r="N381" s="258"/>
      <c r="O381" s="258"/>
      <c r="P381" s="258"/>
      <c r="Q381" s="258"/>
      <c r="R381" s="258"/>
      <c r="S381" s="258"/>
      <c r="T381" s="259"/>
      <c r="AT381" s="254" t="s">
        <v>142</v>
      </c>
      <c r="AU381" s="254" t="s">
        <v>83</v>
      </c>
      <c r="AV381" s="252" t="s">
        <v>83</v>
      </c>
      <c r="AW381" s="252" t="s">
        <v>30</v>
      </c>
      <c r="AX381" s="252" t="s">
        <v>73</v>
      </c>
      <c r="AY381" s="254" t="s">
        <v>134</v>
      </c>
    </row>
    <row r="382" spans="1:65" s="252" customFormat="1" x14ac:dyDescent="0.4">
      <c r="B382" s="253"/>
      <c r="D382" s="246" t="s">
        <v>142</v>
      </c>
      <c r="E382" s="254" t="s">
        <v>1</v>
      </c>
      <c r="F382" s="255" t="s">
        <v>329</v>
      </c>
      <c r="H382" s="256">
        <v>0.75600000000000001</v>
      </c>
      <c r="L382" s="253"/>
      <c r="M382" s="257"/>
      <c r="N382" s="258"/>
      <c r="O382" s="258"/>
      <c r="P382" s="258"/>
      <c r="Q382" s="258"/>
      <c r="R382" s="258"/>
      <c r="S382" s="258"/>
      <c r="T382" s="259"/>
      <c r="AT382" s="254" t="s">
        <v>142</v>
      </c>
      <c r="AU382" s="254" t="s">
        <v>83</v>
      </c>
      <c r="AV382" s="252" t="s">
        <v>83</v>
      </c>
      <c r="AW382" s="252" t="s">
        <v>30</v>
      </c>
      <c r="AX382" s="252" t="s">
        <v>73</v>
      </c>
      <c r="AY382" s="254" t="s">
        <v>134</v>
      </c>
    </row>
    <row r="383" spans="1:65" s="252" customFormat="1" x14ac:dyDescent="0.4">
      <c r="B383" s="253"/>
      <c r="D383" s="246" t="s">
        <v>142</v>
      </c>
      <c r="E383" s="254" t="s">
        <v>1</v>
      </c>
      <c r="F383" s="255" t="s">
        <v>330</v>
      </c>
      <c r="H383" s="256">
        <v>0.13100000000000001</v>
      </c>
      <c r="L383" s="253"/>
      <c r="M383" s="257"/>
      <c r="N383" s="258"/>
      <c r="O383" s="258"/>
      <c r="P383" s="258"/>
      <c r="Q383" s="258"/>
      <c r="R383" s="258"/>
      <c r="S383" s="258"/>
      <c r="T383" s="259"/>
      <c r="AT383" s="254" t="s">
        <v>142</v>
      </c>
      <c r="AU383" s="254" t="s">
        <v>83</v>
      </c>
      <c r="AV383" s="252" t="s">
        <v>83</v>
      </c>
      <c r="AW383" s="252" t="s">
        <v>30</v>
      </c>
      <c r="AX383" s="252" t="s">
        <v>73</v>
      </c>
      <c r="AY383" s="254" t="s">
        <v>134</v>
      </c>
    </row>
    <row r="384" spans="1:65" s="252" customFormat="1" x14ac:dyDescent="0.4">
      <c r="B384" s="253"/>
      <c r="D384" s="246" t="s">
        <v>142</v>
      </c>
      <c r="E384" s="254" t="s">
        <v>1</v>
      </c>
      <c r="F384" s="255" t="s">
        <v>331</v>
      </c>
      <c r="H384" s="256">
        <v>0.26800000000000002</v>
      </c>
      <c r="L384" s="253"/>
      <c r="M384" s="257"/>
      <c r="N384" s="258"/>
      <c r="O384" s="258"/>
      <c r="P384" s="258"/>
      <c r="Q384" s="258"/>
      <c r="R384" s="258"/>
      <c r="S384" s="258"/>
      <c r="T384" s="259"/>
      <c r="AT384" s="254" t="s">
        <v>142</v>
      </c>
      <c r="AU384" s="254" t="s">
        <v>83</v>
      </c>
      <c r="AV384" s="252" t="s">
        <v>83</v>
      </c>
      <c r="AW384" s="252" t="s">
        <v>30</v>
      </c>
      <c r="AX384" s="252" t="s">
        <v>73</v>
      </c>
      <c r="AY384" s="254" t="s">
        <v>134</v>
      </c>
    </row>
    <row r="385" spans="1:65" s="244" customFormat="1" x14ac:dyDescent="0.4">
      <c r="B385" s="245"/>
      <c r="D385" s="246" t="s">
        <v>142</v>
      </c>
      <c r="E385" s="247" t="s">
        <v>1</v>
      </c>
      <c r="F385" s="248" t="s">
        <v>332</v>
      </c>
      <c r="H385" s="247" t="s">
        <v>1</v>
      </c>
      <c r="L385" s="245"/>
      <c r="M385" s="249"/>
      <c r="N385" s="250"/>
      <c r="O385" s="250"/>
      <c r="P385" s="250"/>
      <c r="Q385" s="250"/>
      <c r="R385" s="250"/>
      <c r="S385" s="250"/>
      <c r="T385" s="251"/>
      <c r="AT385" s="247" t="s">
        <v>142</v>
      </c>
      <c r="AU385" s="247" t="s">
        <v>83</v>
      </c>
      <c r="AV385" s="244" t="s">
        <v>81</v>
      </c>
      <c r="AW385" s="244" t="s">
        <v>30</v>
      </c>
      <c r="AX385" s="244" t="s">
        <v>73</v>
      </c>
      <c r="AY385" s="247" t="s">
        <v>134</v>
      </c>
    </row>
    <row r="386" spans="1:65" s="252" customFormat="1" x14ac:dyDescent="0.4">
      <c r="B386" s="253"/>
      <c r="D386" s="246" t="s">
        <v>142</v>
      </c>
      <c r="E386" s="254" t="s">
        <v>1</v>
      </c>
      <c r="F386" s="255" t="s">
        <v>333</v>
      </c>
      <c r="H386" s="256">
        <v>0.30299999999999999</v>
      </c>
      <c r="L386" s="253"/>
      <c r="M386" s="257"/>
      <c r="N386" s="258"/>
      <c r="O386" s="258"/>
      <c r="P386" s="258"/>
      <c r="Q386" s="258"/>
      <c r="R386" s="258"/>
      <c r="S386" s="258"/>
      <c r="T386" s="259"/>
      <c r="AT386" s="254" t="s">
        <v>142</v>
      </c>
      <c r="AU386" s="254" t="s">
        <v>83</v>
      </c>
      <c r="AV386" s="252" t="s">
        <v>83</v>
      </c>
      <c r="AW386" s="252" t="s">
        <v>30</v>
      </c>
      <c r="AX386" s="252" t="s">
        <v>73</v>
      </c>
      <c r="AY386" s="254" t="s">
        <v>134</v>
      </c>
    </row>
    <row r="387" spans="1:65" s="260" customFormat="1" x14ac:dyDescent="0.4">
      <c r="B387" s="261"/>
      <c r="D387" s="246" t="s">
        <v>142</v>
      </c>
      <c r="E387" s="262" t="s">
        <v>1</v>
      </c>
      <c r="F387" s="263" t="s">
        <v>164</v>
      </c>
      <c r="H387" s="264">
        <v>4.0279999999999996</v>
      </c>
      <c r="L387" s="261"/>
      <c r="M387" s="265"/>
      <c r="N387" s="266"/>
      <c r="O387" s="266"/>
      <c r="P387" s="266"/>
      <c r="Q387" s="266"/>
      <c r="R387" s="266"/>
      <c r="S387" s="266"/>
      <c r="T387" s="267"/>
      <c r="AT387" s="262" t="s">
        <v>142</v>
      </c>
      <c r="AU387" s="262" t="s">
        <v>83</v>
      </c>
      <c r="AV387" s="260" t="s">
        <v>140</v>
      </c>
      <c r="AW387" s="260" t="s">
        <v>30</v>
      </c>
      <c r="AX387" s="260" t="s">
        <v>81</v>
      </c>
      <c r="AY387" s="262" t="s">
        <v>134</v>
      </c>
    </row>
    <row r="388" spans="1:65" s="152" customFormat="1" ht="37.9" customHeight="1" x14ac:dyDescent="0.4">
      <c r="A388" s="149"/>
      <c r="B388" s="150"/>
      <c r="C388" s="230" t="s">
        <v>334</v>
      </c>
      <c r="D388" s="230" t="s">
        <v>136</v>
      </c>
      <c r="E388" s="231" t="s">
        <v>335</v>
      </c>
      <c r="F388" s="232" t="s">
        <v>336</v>
      </c>
      <c r="G388" s="233" t="s">
        <v>139</v>
      </c>
      <c r="H388" s="234">
        <v>14.09</v>
      </c>
      <c r="I388" s="75">
        <v>3000</v>
      </c>
      <c r="J388" s="235">
        <f>ROUND(I388*H388,2)</f>
        <v>42270</v>
      </c>
      <c r="K388" s="236"/>
      <c r="L388" s="150"/>
      <c r="M388" s="237" t="s">
        <v>1</v>
      </c>
      <c r="N388" s="238" t="s">
        <v>38</v>
      </c>
      <c r="O388" s="239"/>
      <c r="P388" s="240">
        <f>O388*H388</f>
        <v>0</v>
      </c>
      <c r="Q388" s="240">
        <v>0</v>
      </c>
      <c r="R388" s="240">
        <f>Q388*H388</f>
        <v>0</v>
      </c>
      <c r="S388" s="240">
        <v>2.2000000000000002</v>
      </c>
      <c r="T388" s="241">
        <f>S388*H388</f>
        <v>30.998000000000001</v>
      </c>
      <c r="U388" s="149"/>
      <c r="V388" s="149"/>
      <c r="W388" s="149"/>
      <c r="X388" s="149"/>
      <c r="Y388" s="149"/>
      <c r="Z388" s="149"/>
      <c r="AA388" s="149"/>
      <c r="AB388" s="149"/>
      <c r="AC388" s="149"/>
      <c r="AD388" s="149"/>
      <c r="AE388" s="149"/>
      <c r="AR388" s="242" t="s">
        <v>140</v>
      </c>
      <c r="AT388" s="242" t="s">
        <v>136</v>
      </c>
      <c r="AU388" s="242" t="s">
        <v>83</v>
      </c>
      <c r="AY388" s="142" t="s">
        <v>134</v>
      </c>
      <c r="BE388" s="243">
        <f>IF(N388="základní",J388,0)</f>
        <v>42270</v>
      </c>
      <c r="BF388" s="243">
        <f>IF(N388="snížená",J388,0)</f>
        <v>0</v>
      </c>
      <c r="BG388" s="243">
        <f>IF(N388="zákl. přenesená",J388,0)</f>
        <v>0</v>
      </c>
      <c r="BH388" s="243">
        <f>IF(N388="sníž. přenesená",J388,0)</f>
        <v>0</v>
      </c>
      <c r="BI388" s="243">
        <f>IF(N388="nulová",J388,0)</f>
        <v>0</v>
      </c>
      <c r="BJ388" s="142" t="s">
        <v>81</v>
      </c>
      <c r="BK388" s="243">
        <f>ROUND(I388*H388,2)</f>
        <v>42270</v>
      </c>
      <c r="BL388" s="142" t="s">
        <v>140</v>
      </c>
      <c r="BM388" s="242" t="s">
        <v>337</v>
      </c>
    </row>
    <row r="389" spans="1:65" s="244" customFormat="1" x14ac:dyDescent="0.4">
      <c r="B389" s="245"/>
      <c r="D389" s="246" t="s">
        <v>142</v>
      </c>
      <c r="E389" s="247" t="s">
        <v>1</v>
      </c>
      <c r="F389" s="248" t="s">
        <v>338</v>
      </c>
      <c r="H389" s="247" t="s">
        <v>1</v>
      </c>
      <c r="L389" s="245"/>
      <c r="M389" s="249"/>
      <c r="N389" s="250"/>
      <c r="O389" s="250"/>
      <c r="P389" s="250"/>
      <c r="Q389" s="250"/>
      <c r="R389" s="250"/>
      <c r="S389" s="250"/>
      <c r="T389" s="251"/>
      <c r="AT389" s="247" t="s">
        <v>142</v>
      </c>
      <c r="AU389" s="247" t="s">
        <v>83</v>
      </c>
      <c r="AV389" s="244" t="s">
        <v>81</v>
      </c>
      <c r="AW389" s="244" t="s">
        <v>30</v>
      </c>
      <c r="AX389" s="244" t="s">
        <v>73</v>
      </c>
      <c r="AY389" s="247" t="s">
        <v>134</v>
      </c>
    </row>
    <row r="390" spans="1:65" s="244" customFormat="1" x14ac:dyDescent="0.4">
      <c r="B390" s="245"/>
      <c r="D390" s="246" t="s">
        <v>142</v>
      </c>
      <c r="E390" s="247" t="s">
        <v>1</v>
      </c>
      <c r="F390" s="248" t="s">
        <v>144</v>
      </c>
      <c r="H390" s="247" t="s">
        <v>1</v>
      </c>
      <c r="L390" s="245"/>
      <c r="M390" s="249"/>
      <c r="N390" s="250"/>
      <c r="O390" s="250"/>
      <c r="P390" s="250"/>
      <c r="Q390" s="250"/>
      <c r="R390" s="250"/>
      <c r="S390" s="250"/>
      <c r="T390" s="251"/>
      <c r="AT390" s="247" t="s">
        <v>142</v>
      </c>
      <c r="AU390" s="247" t="s">
        <v>83</v>
      </c>
      <c r="AV390" s="244" t="s">
        <v>81</v>
      </c>
      <c r="AW390" s="244" t="s">
        <v>30</v>
      </c>
      <c r="AX390" s="244" t="s">
        <v>73</v>
      </c>
      <c r="AY390" s="247" t="s">
        <v>134</v>
      </c>
    </row>
    <row r="391" spans="1:65" s="252" customFormat="1" x14ac:dyDescent="0.4">
      <c r="B391" s="253"/>
      <c r="D391" s="246" t="s">
        <v>142</v>
      </c>
      <c r="E391" s="254" t="s">
        <v>1</v>
      </c>
      <c r="F391" s="255" t="s">
        <v>145</v>
      </c>
      <c r="H391" s="256">
        <v>0.42899999999999999</v>
      </c>
      <c r="L391" s="253"/>
      <c r="M391" s="257"/>
      <c r="N391" s="258"/>
      <c r="O391" s="258"/>
      <c r="P391" s="258"/>
      <c r="Q391" s="258"/>
      <c r="R391" s="258"/>
      <c r="S391" s="258"/>
      <c r="T391" s="259"/>
      <c r="AT391" s="254" t="s">
        <v>142</v>
      </c>
      <c r="AU391" s="254" t="s">
        <v>83</v>
      </c>
      <c r="AV391" s="252" t="s">
        <v>83</v>
      </c>
      <c r="AW391" s="252" t="s">
        <v>30</v>
      </c>
      <c r="AX391" s="252" t="s">
        <v>73</v>
      </c>
      <c r="AY391" s="254" t="s">
        <v>134</v>
      </c>
    </row>
    <row r="392" spans="1:65" s="244" customFormat="1" x14ac:dyDescent="0.4">
      <c r="B392" s="245"/>
      <c r="D392" s="246" t="s">
        <v>142</v>
      </c>
      <c r="E392" s="247" t="s">
        <v>1</v>
      </c>
      <c r="F392" s="248" t="s">
        <v>146</v>
      </c>
      <c r="H392" s="247" t="s">
        <v>1</v>
      </c>
      <c r="L392" s="245"/>
      <c r="M392" s="249"/>
      <c r="N392" s="250"/>
      <c r="O392" s="250"/>
      <c r="P392" s="250"/>
      <c r="Q392" s="250"/>
      <c r="R392" s="250"/>
      <c r="S392" s="250"/>
      <c r="T392" s="251"/>
      <c r="AT392" s="247" t="s">
        <v>142</v>
      </c>
      <c r="AU392" s="247" t="s">
        <v>83</v>
      </c>
      <c r="AV392" s="244" t="s">
        <v>81</v>
      </c>
      <c r="AW392" s="244" t="s">
        <v>30</v>
      </c>
      <c r="AX392" s="244" t="s">
        <v>73</v>
      </c>
      <c r="AY392" s="247" t="s">
        <v>134</v>
      </c>
    </row>
    <row r="393" spans="1:65" s="252" customFormat="1" x14ac:dyDescent="0.4">
      <c r="B393" s="253"/>
      <c r="D393" s="246" t="s">
        <v>142</v>
      </c>
      <c r="E393" s="254" t="s">
        <v>1</v>
      </c>
      <c r="F393" s="255" t="s">
        <v>147</v>
      </c>
      <c r="H393" s="256">
        <v>0.49399999999999999</v>
      </c>
      <c r="L393" s="253"/>
      <c r="M393" s="257"/>
      <c r="N393" s="258"/>
      <c r="O393" s="258"/>
      <c r="P393" s="258"/>
      <c r="Q393" s="258"/>
      <c r="R393" s="258"/>
      <c r="S393" s="258"/>
      <c r="T393" s="259"/>
      <c r="AT393" s="254" t="s">
        <v>142</v>
      </c>
      <c r="AU393" s="254" t="s">
        <v>83</v>
      </c>
      <c r="AV393" s="252" t="s">
        <v>83</v>
      </c>
      <c r="AW393" s="252" t="s">
        <v>30</v>
      </c>
      <c r="AX393" s="252" t="s">
        <v>73</v>
      </c>
      <c r="AY393" s="254" t="s">
        <v>134</v>
      </c>
    </row>
    <row r="394" spans="1:65" s="244" customFormat="1" x14ac:dyDescent="0.4">
      <c r="B394" s="245"/>
      <c r="D394" s="246" t="s">
        <v>142</v>
      </c>
      <c r="E394" s="247" t="s">
        <v>1</v>
      </c>
      <c r="F394" s="248" t="s">
        <v>148</v>
      </c>
      <c r="H394" s="247" t="s">
        <v>1</v>
      </c>
      <c r="L394" s="245"/>
      <c r="M394" s="249"/>
      <c r="N394" s="250"/>
      <c r="O394" s="250"/>
      <c r="P394" s="250"/>
      <c r="Q394" s="250"/>
      <c r="R394" s="250"/>
      <c r="S394" s="250"/>
      <c r="T394" s="251"/>
      <c r="AT394" s="247" t="s">
        <v>142</v>
      </c>
      <c r="AU394" s="247" t="s">
        <v>83</v>
      </c>
      <c r="AV394" s="244" t="s">
        <v>81</v>
      </c>
      <c r="AW394" s="244" t="s">
        <v>30</v>
      </c>
      <c r="AX394" s="244" t="s">
        <v>73</v>
      </c>
      <c r="AY394" s="247" t="s">
        <v>134</v>
      </c>
    </row>
    <row r="395" spans="1:65" s="252" customFormat="1" x14ac:dyDescent="0.4">
      <c r="B395" s="253"/>
      <c r="D395" s="246" t="s">
        <v>142</v>
      </c>
      <c r="E395" s="254" t="s">
        <v>1</v>
      </c>
      <c r="F395" s="255" t="s">
        <v>149</v>
      </c>
      <c r="H395" s="256">
        <v>4.181</v>
      </c>
      <c r="L395" s="253"/>
      <c r="M395" s="257"/>
      <c r="N395" s="258"/>
      <c r="O395" s="258"/>
      <c r="P395" s="258"/>
      <c r="Q395" s="258"/>
      <c r="R395" s="258"/>
      <c r="S395" s="258"/>
      <c r="T395" s="259"/>
      <c r="AT395" s="254" t="s">
        <v>142</v>
      </c>
      <c r="AU395" s="254" t="s">
        <v>83</v>
      </c>
      <c r="AV395" s="252" t="s">
        <v>83</v>
      </c>
      <c r="AW395" s="252" t="s">
        <v>30</v>
      </c>
      <c r="AX395" s="252" t="s">
        <v>73</v>
      </c>
      <c r="AY395" s="254" t="s">
        <v>134</v>
      </c>
    </row>
    <row r="396" spans="1:65" s="244" customFormat="1" x14ac:dyDescent="0.4">
      <c r="B396" s="245"/>
      <c r="D396" s="246" t="s">
        <v>142</v>
      </c>
      <c r="E396" s="247" t="s">
        <v>1</v>
      </c>
      <c r="F396" s="248" t="s">
        <v>150</v>
      </c>
      <c r="H396" s="247" t="s">
        <v>1</v>
      </c>
      <c r="L396" s="245"/>
      <c r="M396" s="249"/>
      <c r="N396" s="250"/>
      <c r="O396" s="250"/>
      <c r="P396" s="250"/>
      <c r="Q396" s="250"/>
      <c r="R396" s="250"/>
      <c r="S396" s="250"/>
      <c r="T396" s="251"/>
      <c r="AT396" s="247" t="s">
        <v>142</v>
      </c>
      <c r="AU396" s="247" t="s">
        <v>83</v>
      </c>
      <c r="AV396" s="244" t="s">
        <v>81</v>
      </c>
      <c r="AW396" s="244" t="s">
        <v>30</v>
      </c>
      <c r="AX396" s="244" t="s">
        <v>73</v>
      </c>
      <c r="AY396" s="247" t="s">
        <v>134</v>
      </c>
    </row>
    <row r="397" spans="1:65" s="252" customFormat="1" x14ac:dyDescent="0.4">
      <c r="B397" s="253"/>
      <c r="D397" s="246" t="s">
        <v>142</v>
      </c>
      <c r="E397" s="254" t="s">
        <v>1</v>
      </c>
      <c r="F397" s="255" t="s">
        <v>151</v>
      </c>
      <c r="H397" s="256">
        <v>0.54800000000000004</v>
      </c>
      <c r="L397" s="253"/>
      <c r="M397" s="257"/>
      <c r="N397" s="258"/>
      <c r="O397" s="258"/>
      <c r="P397" s="258"/>
      <c r="Q397" s="258"/>
      <c r="R397" s="258"/>
      <c r="S397" s="258"/>
      <c r="T397" s="259"/>
      <c r="AT397" s="254" t="s">
        <v>142</v>
      </c>
      <c r="AU397" s="254" t="s">
        <v>83</v>
      </c>
      <c r="AV397" s="252" t="s">
        <v>83</v>
      </c>
      <c r="AW397" s="252" t="s">
        <v>30</v>
      </c>
      <c r="AX397" s="252" t="s">
        <v>73</v>
      </c>
      <c r="AY397" s="254" t="s">
        <v>134</v>
      </c>
    </row>
    <row r="398" spans="1:65" s="244" customFormat="1" x14ac:dyDescent="0.4">
      <c r="B398" s="245"/>
      <c r="D398" s="246" t="s">
        <v>142</v>
      </c>
      <c r="E398" s="247" t="s">
        <v>1</v>
      </c>
      <c r="F398" s="248" t="s">
        <v>152</v>
      </c>
      <c r="H398" s="247" t="s">
        <v>1</v>
      </c>
      <c r="L398" s="245"/>
      <c r="M398" s="249"/>
      <c r="N398" s="250"/>
      <c r="O398" s="250"/>
      <c r="P398" s="250"/>
      <c r="Q398" s="250"/>
      <c r="R398" s="250"/>
      <c r="S398" s="250"/>
      <c r="T398" s="251"/>
      <c r="AT398" s="247" t="s">
        <v>142</v>
      </c>
      <c r="AU398" s="247" t="s">
        <v>83</v>
      </c>
      <c r="AV398" s="244" t="s">
        <v>81</v>
      </c>
      <c r="AW398" s="244" t="s">
        <v>30</v>
      </c>
      <c r="AX398" s="244" t="s">
        <v>73</v>
      </c>
      <c r="AY398" s="247" t="s">
        <v>134</v>
      </c>
    </row>
    <row r="399" spans="1:65" s="252" customFormat="1" x14ac:dyDescent="0.4">
      <c r="B399" s="253"/>
      <c r="D399" s="246" t="s">
        <v>142</v>
      </c>
      <c r="E399" s="254" t="s">
        <v>1</v>
      </c>
      <c r="F399" s="255" t="s">
        <v>153</v>
      </c>
      <c r="H399" s="256">
        <v>0.379</v>
      </c>
      <c r="L399" s="253"/>
      <c r="M399" s="257"/>
      <c r="N399" s="258"/>
      <c r="O399" s="258"/>
      <c r="P399" s="258"/>
      <c r="Q399" s="258"/>
      <c r="R399" s="258"/>
      <c r="S399" s="258"/>
      <c r="T399" s="259"/>
      <c r="AT399" s="254" t="s">
        <v>142</v>
      </c>
      <c r="AU399" s="254" t="s">
        <v>83</v>
      </c>
      <c r="AV399" s="252" t="s">
        <v>83</v>
      </c>
      <c r="AW399" s="252" t="s">
        <v>30</v>
      </c>
      <c r="AX399" s="252" t="s">
        <v>73</v>
      </c>
      <c r="AY399" s="254" t="s">
        <v>134</v>
      </c>
    </row>
    <row r="400" spans="1:65" s="244" customFormat="1" x14ac:dyDescent="0.4">
      <c r="B400" s="245"/>
      <c r="D400" s="246" t="s">
        <v>142</v>
      </c>
      <c r="E400" s="247" t="s">
        <v>1</v>
      </c>
      <c r="F400" s="248" t="s">
        <v>154</v>
      </c>
      <c r="H400" s="247" t="s">
        <v>1</v>
      </c>
      <c r="L400" s="245"/>
      <c r="M400" s="249"/>
      <c r="N400" s="250"/>
      <c r="O400" s="250"/>
      <c r="P400" s="250"/>
      <c r="Q400" s="250"/>
      <c r="R400" s="250"/>
      <c r="S400" s="250"/>
      <c r="T400" s="251"/>
      <c r="AT400" s="247" t="s">
        <v>142</v>
      </c>
      <c r="AU400" s="247" t="s">
        <v>83</v>
      </c>
      <c r="AV400" s="244" t="s">
        <v>81</v>
      </c>
      <c r="AW400" s="244" t="s">
        <v>30</v>
      </c>
      <c r="AX400" s="244" t="s">
        <v>73</v>
      </c>
      <c r="AY400" s="247" t="s">
        <v>134</v>
      </c>
    </row>
    <row r="401" spans="1:65" s="252" customFormat="1" x14ac:dyDescent="0.4">
      <c r="B401" s="253"/>
      <c r="D401" s="246" t="s">
        <v>142</v>
      </c>
      <c r="E401" s="254" t="s">
        <v>1</v>
      </c>
      <c r="F401" s="255" t="s">
        <v>155</v>
      </c>
      <c r="H401" s="256">
        <v>1.0760000000000001</v>
      </c>
      <c r="L401" s="253"/>
      <c r="M401" s="257"/>
      <c r="N401" s="258"/>
      <c r="O401" s="258"/>
      <c r="P401" s="258"/>
      <c r="Q401" s="258"/>
      <c r="R401" s="258"/>
      <c r="S401" s="258"/>
      <c r="T401" s="259"/>
      <c r="AT401" s="254" t="s">
        <v>142</v>
      </c>
      <c r="AU401" s="254" t="s">
        <v>83</v>
      </c>
      <c r="AV401" s="252" t="s">
        <v>83</v>
      </c>
      <c r="AW401" s="252" t="s">
        <v>30</v>
      </c>
      <c r="AX401" s="252" t="s">
        <v>73</v>
      </c>
      <c r="AY401" s="254" t="s">
        <v>134</v>
      </c>
    </row>
    <row r="402" spans="1:65" s="244" customFormat="1" x14ac:dyDescent="0.4">
      <c r="B402" s="245"/>
      <c r="D402" s="246" t="s">
        <v>142</v>
      </c>
      <c r="E402" s="247" t="s">
        <v>1</v>
      </c>
      <c r="F402" s="248" t="s">
        <v>156</v>
      </c>
      <c r="H402" s="247" t="s">
        <v>1</v>
      </c>
      <c r="L402" s="245"/>
      <c r="M402" s="249"/>
      <c r="N402" s="250"/>
      <c r="O402" s="250"/>
      <c r="P402" s="250"/>
      <c r="Q402" s="250"/>
      <c r="R402" s="250"/>
      <c r="S402" s="250"/>
      <c r="T402" s="251"/>
      <c r="AT402" s="247" t="s">
        <v>142</v>
      </c>
      <c r="AU402" s="247" t="s">
        <v>83</v>
      </c>
      <c r="AV402" s="244" t="s">
        <v>81</v>
      </c>
      <c r="AW402" s="244" t="s">
        <v>30</v>
      </c>
      <c r="AX402" s="244" t="s">
        <v>73</v>
      </c>
      <c r="AY402" s="247" t="s">
        <v>134</v>
      </c>
    </row>
    <row r="403" spans="1:65" s="252" customFormat="1" x14ac:dyDescent="0.4">
      <c r="B403" s="253"/>
      <c r="D403" s="246" t="s">
        <v>142</v>
      </c>
      <c r="E403" s="254" t="s">
        <v>1</v>
      </c>
      <c r="F403" s="255" t="s">
        <v>157</v>
      </c>
      <c r="H403" s="256">
        <v>2.3119999999999998</v>
      </c>
      <c r="L403" s="253"/>
      <c r="M403" s="257"/>
      <c r="N403" s="258"/>
      <c r="O403" s="258"/>
      <c r="P403" s="258"/>
      <c r="Q403" s="258"/>
      <c r="R403" s="258"/>
      <c r="S403" s="258"/>
      <c r="T403" s="259"/>
      <c r="AT403" s="254" t="s">
        <v>142</v>
      </c>
      <c r="AU403" s="254" t="s">
        <v>83</v>
      </c>
      <c r="AV403" s="252" t="s">
        <v>83</v>
      </c>
      <c r="AW403" s="252" t="s">
        <v>30</v>
      </c>
      <c r="AX403" s="252" t="s">
        <v>73</v>
      </c>
      <c r="AY403" s="254" t="s">
        <v>134</v>
      </c>
    </row>
    <row r="404" spans="1:65" s="244" customFormat="1" x14ac:dyDescent="0.4">
      <c r="B404" s="245"/>
      <c r="D404" s="246" t="s">
        <v>142</v>
      </c>
      <c r="E404" s="247" t="s">
        <v>1</v>
      </c>
      <c r="F404" s="248" t="s">
        <v>158</v>
      </c>
      <c r="H404" s="247" t="s">
        <v>1</v>
      </c>
      <c r="L404" s="245"/>
      <c r="M404" s="249"/>
      <c r="N404" s="250"/>
      <c r="O404" s="250"/>
      <c r="P404" s="250"/>
      <c r="Q404" s="250"/>
      <c r="R404" s="250"/>
      <c r="S404" s="250"/>
      <c r="T404" s="251"/>
      <c r="AT404" s="247" t="s">
        <v>142</v>
      </c>
      <c r="AU404" s="247" t="s">
        <v>83</v>
      </c>
      <c r="AV404" s="244" t="s">
        <v>81</v>
      </c>
      <c r="AW404" s="244" t="s">
        <v>30</v>
      </c>
      <c r="AX404" s="244" t="s">
        <v>73</v>
      </c>
      <c r="AY404" s="247" t="s">
        <v>134</v>
      </c>
    </row>
    <row r="405" spans="1:65" s="252" customFormat="1" x14ac:dyDescent="0.4">
      <c r="B405" s="253"/>
      <c r="D405" s="246" t="s">
        <v>142</v>
      </c>
      <c r="E405" s="254" t="s">
        <v>1</v>
      </c>
      <c r="F405" s="255" t="s">
        <v>159</v>
      </c>
      <c r="H405" s="256">
        <v>1.093</v>
      </c>
      <c r="L405" s="253"/>
      <c r="M405" s="257"/>
      <c r="N405" s="258"/>
      <c r="O405" s="258"/>
      <c r="P405" s="258"/>
      <c r="Q405" s="258"/>
      <c r="R405" s="258"/>
      <c r="S405" s="258"/>
      <c r="T405" s="259"/>
      <c r="AT405" s="254" t="s">
        <v>142</v>
      </c>
      <c r="AU405" s="254" t="s">
        <v>83</v>
      </c>
      <c r="AV405" s="252" t="s">
        <v>83</v>
      </c>
      <c r="AW405" s="252" t="s">
        <v>30</v>
      </c>
      <c r="AX405" s="252" t="s">
        <v>73</v>
      </c>
      <c r="AY405" s="254" t="s">
        <v>134</v>
      </c>
    </row>
    <row r="406" spans="1:65" s="244" customFormat="1" x14ac:dyDescent="0.4">
      <c r="B406" s="245"/>
      <c r="D406" s="246" t="s">
        <v>142</v>
      </c>
      <c r="E406" s="247" t="s">
        <v>1</v>
      </c>
      <c r="F406" s="248" t="s">
        <v>160</v>
      </c>
      <c r="H406" s="247" t="s">
        <v>1</v>
      </c>
      <c r="L406" s="245"/>
      <c r="M406" s="249"/>
      <c r="N406" s="250"/>
      <c r="O406" s="250"/>
      <c r="P406" s="250"/>
      <c r="Q406" s="250"/>
      <c r="R406" s="250"/>
      <c r="S406" s="250"/>
      <c r="T406" s="251"/>
      <c r="AT406" s="247" t="s">
        <v>142</v>
      </c>
      <c r="AU406" s="247" t="s">
        <v>83</v>
      </c>
      <c r="AV406" s="244" t="s">
        <v>81</v>
      </c>
      <c r="AW406" s="244" t="s">
        <v>30</v>
      </c>
      <c r="AX406" s="244" t="s">
        <v>73</v>
      </c>
      <c r="AY406" s="247" t="s">
        <v>134</v>
      </c>
    </row>
    <row r="407" spans="1:65" s="252" customFormat="1" x14ac:dyDescent="0.4">
      <c r="B407" s="253"/>
      <c r="D407" s="246" t="s">
        <v>142</v>
      </c>
      <c r="E407" s="254" t="s">
        <v>1</v>
      </c>
      <c r="F407" s="255" t="s">
        <v>161</v>
      </c>
      <c r="H407" s="256">
        <v>0.57899999999999996</v>
      </c>
      <c r="L407" s="253"/>
      <c r="M407" s="257"/>
      <c r="N407" s="258"/>
      <c r="O407" s="258"/>
      <c r="P407" s="258"/>
      <c r="Q407" s="258"/>
      <c r="R407" s="258"/>
      <c r="S407" s="258"/>
      <c r="T407" s="259"/>
      <c r="AT407" s="254" t="s">
        <v>142</v>
      </c>
      <c r="AU407" s="254" t="s">
        <v>83</v>
      </c>
      <c r="AV407" s="252" t="s">
        <v>83</v>
      </c>
      <c r="AW407" s="252" t="s">
        <v>30</v>
      </c>
      <c r="AX407" s="252" t="s">
        <v>73</v>
      </c>
      <c r="AY407" s="254" t="s">
        <v>134</v>
      </c>
    </row>
    <row r="408" spans="1:65" s="244" customFormat="1" x14ac:dyDescent="0.4">
      <c r="B408" s="245"/>
      <c r="D408" s="246" t="s">
        <v>142</v>
      </c>
      <c r="E408" s="247" t="s">
        <v>1</v>
      </c>
      <c r="F408" s="248" t="s">
        <v>162</v>
      </c>
      <c r="H408" s="247" t="s">
        <v>1</v>
      </c>
      <c r="L408" s="245"/>
      <c r="M408" s="249"/>
      <c r="N408" s="250"/>
      <c r="O408" s="250"/>
      <c r="P408" s="250"/>
      <c r="Q408" s="250"/>
      <c r="R408" s="250"/>
      <c r="S408" s="250"/>
      <c r="T408" s="251"/>
      <c r="AT408" s="247" t="s">
        <v>142</v>
      </c>
      <c r="AU408" s="247" t="s">
        <v>83</v>
      </c>
      <c r="AV408" s="244" t="s">
        <v>81</v>
      </c>
      <c r="AW408" s="244" t="s">
        <v>30</v>
      </c>
      <c r="AX408" s="244" t="s">
        <v>73</v>
      </c>
      <c r="AY408" s="247" t="s">
        <v>134</v>
      </c>
    </row>
    <row r="409" spans="1:65" s="252" customFormat="1" x14ac:dyDescent="0.4">
      <c r="B409" s="253"/>
      <c r="D409" s="246" t="s">
        <v>142</v>
      </c>
      <c r="E409" s="254" t="s">
        <v>1</v>
      </c>
      <c r="F409" s="255" t="s">
        <v>163</v>
      </c>
      <c r="H409" s="256">
        <v>2.9990000000000001</v>
      </c>
      <c r="L409" s="253"/>
      <c r="M409" s="257"/>
      <c r="N409" s="258"/>
      <c r="O409" s="258"/>
      <c r="P409" s="258"/>
      <c r="Q409" s="258"/>
      <c r="R409" s="258"/>
      <c r="S409" s="258"/>
      <c r="T409" s="259"/>
      <c r="AT409" s="254" t="s">
        <v>142</v>
      </c>
      <c r="AU409" s="254" t="s">
        <v>83</v>
      </c>
      <c r="AV409" s="252" t="s">
        <v>83</v>
      </c>
      <c r="AW409" s="252" t="s">
        <v>30</v>
      </c>
      <c r="AX409" s="252" t="s">
        <v>73</v>
      </c>
      <c r="AY409" s="254" t="s">
        <v>134</v>
      </c>
    </row>
    <row r="410" spans="1:65" s="260" customFormat="1" x14ac:dyDescent="0.4">
      <c r="B410" s="261"/>
      <c r="D410" s="246" t="s">
        <v>142</v>
      </c>
      <c r="E410" s="262" t="s">
        <v>1</v>
      </c>
      <c r="F410" s="263" t="s">
        <v>164</v>
      </c>
      <c r="H410" s="264">
        <v>14.090000000000002</v>
      </c>
      <c r="L410" s="261"/>
      <c r="M410" s="265"/>
      <c r="N410" s="266"/>
      <c r="O410" s="266"/>
      <c r="P410" s="266"/>
      <c r="Q410" s="266"/>
      <c r="R410" s="266"/>
      <c r="S410" s="266"/>
      <c r="T410" s="267"/>
      <c r="AT410" s="262" t="s">
        <v>142</v>
      </c>
      <c r="AU410" s="262" t="s">
        <v>83</v>
      </c>
      <c r="AV410" s="260" t="s">
        <v>140</v>
      </c>
      <c r="AW410" s="260" t="s">
        <v>30</v>
      </c>
      <c r="AX410" s="260" t="s">
        <v>81</v>
      </c>
      <c r="AY410" s="262" t="s">
        <v>134</v>
      </c>
    </row>
    <row r="411" spans="1:65" s="152" customFormat="1" ht="24.2" customHeight="1" x14ac:dyDescent="0.4">
      <c r="A411" s="149"/>
      <c r="B411" s="150"/>
      <c r="C411" s="230" t="s">
        <v>339</v>
      </c>
      <c r="D411" s="230" t="s">
        <v>136</v>
      </c>
      <c r="E411" s="231" t="s">
        <v>340</v>
      </c>
      <c r="F411" s="232" t="s">
        <v>341</v>
      </c>
      <c r="G411" s="233" t="s">
        <v>342</v>
      </c>
      <c r="H411" s="234">
        <v>20</v>
      </c>
      <c r="I411" s="75">
        <v>4000</v>
      </c>
      <c r="J411" s="235">
        <f>ROUND(I411*H411,2)</f>
        <v>80000</v>
      </c>
      <c r="K411" s="236"/>
      <c r="L411" s="150"/>
      <c r="M411" s="237" t="s">
        <v>1</v>
      </c>
      <c r="N411" s="238" t="s">
        <v>38</v>
      </c>
      <c r="O411" s="239"/>
      <c r="P411" s="240">
        <f>O411*H411</f>
        <v>0</v>
      </c>
      <c r="Q411" s="240">
        <v>7.0000000000000007E-2</v>
      </c>
      <c r="R411" s="240">
        <f>Q411*H411</f>
        <v>1.4000000000000001</v>
      </c>
      <c r="S411" s="240">
        <v>0</v>
      </c>
      <c r="T411" s="241">
        <f>S411*H411</f>
        <v>0</v>
      </c>
      <c r="U411" s="149"/>
      <c r="V411" s="149"/>
      <c r="W411" s="149"/>
      <c r="X411" s="149"/>
      <c r="Y411" s="149"/>
      <c r="Z411" s="149"/>
      <c r="AA411" s="149"/>
      <c r="AB411" s="149"/>
      <c r="AC411" s="149"/>
      <c r="AD411" s="149"/>
      <c r="AE411" s="149"/>
      <c r="AR411" s="242" t="s">
        <v>140</v>
      </c>
      <c r="AT411" s="242" t="s">
        <v>136</v>
      </c>
      <c r="AU411" s="242" t="s">
        <v>83</v>
      </c>
      <c r="AY411" s="142" t="s">
        <v>134</v>
      </c>
      <c r="BE411" s="243">
        <f>IF(N411="základní",J411,0)</f>
        <v>80000</v>
      </c>
      <c r="BF411" s="243">
        <f>IF(N411="snížená",J411,0)</f>
        <v>0</v>
      </c>
      <c r="BG411" s="243">
        <f>IF(N411="zákl. přenesená",J411,0)</f>
        <v>0</v>
      </c>
      <c r="BH411" s="243">
        <f>IF(N411="sníž. přenesená",J411,0)</f>
        <v>0</v>
      </c>
      <c r="BI411" s="243">
        <f>IF(N411="nulová",J411,0)</f>
        <v>0</v>
      </c>
      <c r="BJ411" s="142" t="s">
        <v>81</v>
      </c>
      <c r="BK411" s="243">
        <f>ROUND(I411*H411,2)</f>
        <v>80000</v>
      </c>
      <c r="BL411" s="142" t="s">
        <v>140</v>
      </c>
      <c r="BM411" s="242" t="s">
        <v>343</v>
      </c>
    </row>
    <row r="412" spans="1:65" s="244" customFormat="1" x14ac:dyDescent="0.4">
      <c r="B412" s="245"/>
      <c r="D412" s="246" t="s">
        <v>142</v>
      </c>
      <c r="E412" s="247" t="s">
        <v>1</v>
      </c>
      <c r="F412" s="248" t="s">
        <v>154</v>
      </c>
      <c r="H412" s="247" t="s">
        <v>1</v>
      </c>
      <c r="L412" s="245"/>
      <c r="M412" s="249"/>
      <c r="N412" s="250"/>
      <c r="O412" s="250"/>
      <c r="P412" s="250"/>
      <c r="Q412" s="250"/>
      <c r="R412" s="250"/>
      <c r="S412" s="250"/>
      <c r="T412" s="251"/>
      <c r="AT412" s="247" t="s">
        <v>142</v>
      </c>
      <c r="AU412" s="247" t="s">
        <v>83</v>
      </c>
      <c r="AV412" s="244" t="s">
        <v>81</v>
      </c>
      <c r="AW412" s="244" t="s">
        <v>30</v>
      </c>
      <c r="AX412" s="244" t="s">
        <v>73</v>
      </c>
      <c r="AY412" s="247" t="s">
        <v>134</v>
      </c>
    </row>
    <row r="413" spans="1:65" s="252" customFormat="1" x14ac:dyDescent="0.4">
      <c r="B413" s="253"/>
      <c r="D413" s="246" t="s">
        <v>142</v>
      </c>
      <c r="E413" s="254" t="s">
        <v>1</v>
      </c>
      <c r="F413" s="255" t="s">
        <v>344</v>
      </c>
      <c r="H413" s="256">
        <v>10</v>
      </c>
      <c r="L413" s="253"/>
      <c r="M413" s="257"/>
      <c r="N413" s="258"/>
      <c r="O413" s="258"/>
      <c r="P413" s="258"/>
      <c r="Q413" s="258"/>
      <c r="R413" s="258"/>
      <c r="S413" s="258"/>
      <c r="T413" s="259"/>
      <c r="AT413" s="254" t="s">
        <v>142</v>
      </c>
      <c r="AU413" s="254" t="s">
        <v>83</v>
      </c>
      <c r="AV413" s="252" t="s">
        <v>83</v>
      </c>
      <c r="AW413" s="252" t="s">
        <v>30</v>
      </c>
      <c r="AX413" s="252" t="s">
        <v>73</v>
      </c>
      <c r="AY413" s="254" t="s">
        <v>134</v>
      </c>
    </row>
    <row r="414" spans="1:65" s="244" customFormat="1" x14ac:dyDescent="0.4">
      <c r="B414" s="245"/>
      <c r="D414" s="246" t="s">
        <v>142</v>
      </c>
      <c r="E414" s="247" t="s">
        <v>1</v>
      </c>
      <c r="F414" s="248" t="s">
        <v>158</v>
      </c>
      <c r="H414" s="247" t="s">
        <v>1</v>
      </c>
      <c r="L414" s="245"/>
      <c r="M414" s="249"/>
      <c r="N414" s="250"/>
      <c r="O414" s="250"/>
      <c r="P414" s="250"/>
      <c r="Q414" s="250"/>
      <c r="R414" s="250"/>
      <c r="S414" s="250"/>
      <c r="T414" s="251"/>
      <c r="AT414" s="247" t="s">
        <v>142</v>
      </c>
      <c r="AU414" s="247" t="s">
        <v>83</v>
      </c>
      <c r="AV414" s="244" t="s">
        <v>81</v>
      </c>
      <c r="AW414" s="244" t="s">
        <v>30</v>
      </c>
      <c r="AX414" s="244" t="s">
        <v>73</v>
      </c>
      <c r="AY414" s="247" t="s">
        <v>134</v>
      </c>
    </row>
    <row r="415" spans="1:65" s="252" customFormat="1" x14ac:dyDescent="0.4">
      <c r="B415" s="253"/>
      <c r="D415" s="246" t="s">
        <v>142</v>
      </c>
      <c r="E415" s="254" t="s">
        <v>1</v>
      </c>
      <c r="F415" s="255" t="s">
        <v>344</v>
      </c>
      <c r="H415" s="256">
        <v>10</v>
      </c>
      <c r="L415" s="253"/>
      <c r="M415" s="257"/>
      <c r="N415" s="258"/>
      <c r="O415" s="258"/>
      <c r="P415" s="258"/>
      <c r="Q415" s="258"/>
      <c r="R415" s="258"/>
      <c r="S415" s="258"/>
      <c r="T415" s="259"/>
      <c r="AT415" s="254" t="s">
        <v>142</v>
      </c>
      <c r="AU415" s="254" t="s">
        <v>83</v>
      </c>
      <c r="AV415" s="252" t="s">
        <v>83</v>
      </c>
      <c r="AW415" s="252" t="s">
        <v>30</v>
      </c>
      <c r="AX415" s="252" t="s">
        <v>73</v>
      </c>
      <c r="AY415" s="254" t="s">
        <v>134</v>
      </c>
    </row>
    <row r="416" spans="1:65" s="260" customFormat="1" x14ac:dyDescent="0.4">
      <c r="B416" s="261"/>
      <c r="D416" s="246" t="s">
        <v>142</v>
      </c>
      <c r="E416" s="262" t="s">
        <v>1</v>
      </c>
      <c r="F416" s="263" t="s">
        <v>164</v>
      </c>
      <c r="H416" s="264">
        <v>20</v>
      </c>
      <c r="L416" s="261"/>
      <c r="M416" s="265"/>
      <c r="N416" s="266"/>
      <c r="O416" s="266"/>
      <c r="P416" s="266"/>
      <c r="Q416" s="266"/>
      <c r="R416" s="266"/>
      <c r="S416" s="266"/>
      <c r="T416" s="267"/>
      <c r="AT416" s="262" t="s">
        <v>142</v>
      </c>
      <c r="AU416" s="262" t="s">
        <v>83</v>
      </c>
      <c r="AV416" s="260" t="s">
        <v>140</v>
      </c>
      <c r="AW416" s="260" t="s">
        <v>30</v>
      </c>
      <c r="AX416" s="260" t="s">
        <v>81</v>
      </c>
      <c r="AY416" s="262" t="s">
        <v>134</v>
      </c>
    </row>
    <row r="417" spans="1:65" s="152" customFormat="1" ht="16.5" customHeight="1" x14ac:dyDescent="0.4">
      <c r="A417" s="149"/>
      <c r="B417" s="150"/>
      <c r="C417" s="230" t="s">
        <v>7</v>
      </c>
      <c r="D417" s="230" t="s">
        <v>136</v>
      </c>
      <c r="E417" s="231" t="s">
        <v>345</v>
      </c>
      <c r="F417" s="232" t="s">
        <v>346</v>
      </c>
      <c r="G417" s="233" t="s">
        <v>342</v>
      </c>
      <c r="H417" s="234">
        <v>1</v>
      </c>
      <c r="I417" s="75">
        <v>1909385.452</v>
      </c>
      <c r="J417" s="235">
        <f>ROUND(I417*H417,2)</f>
        <v>1909385.45</v>
      </c>
      <c r="K417" s="236"/>
      <c r="L417" s="150"/>
      <c r="M417" s="237" t="s">
        <v>1</v>
      </c>
      <c r="N417" s="238" t="s">
        <v>38</v>
      </c>
      <c r="O417" s="239"/>
      <c r="P417" s="240">
        <f>O417*H417</f>
        <v>0</v>
      </c>
      <c r="Q417" s="240">
        <v>0</v>
      </c>
      <c r="R417" s="240">
        <f>Q417*H417</f>
        <v>0</v>
      </c>
      <c r="S417" s="240">
        <v>0</v>
      </c>
      <c r="T417" s="241">
        <f>S417*H417</f>
        <v>0</v>
      </c>
      <c r="U417" s="149"/>
      <c r="V417" s="149"/>
      <c r="W417" s="149"/>
      <c r="X417" s="149"/>
      <c r="Y417" s="149"/>
      <c r="Z417" s="149"/>
      <c r="AA417" s="149"/>
      <c r="AB417" s="149"/>
      <c r="AC417" s="149"/>
      <c r="AD417" s="149"/>
      <c r="AE417" s="149"/>
      <c r="AR417" s="242" t="s">
        <v>140</v>
      </c>
      <c r="AT417" s="242" t="s">
        <v>136</v>
      </c>
      <c r="AU417" s="242" t="s">
        <v>83</v>
      </c>
      <c r="AY417" s="142" t="s">
        <v>134</v>
      </c>
      <c r="BE417" s="243">
        <f>IF(N417="základní",J417,0)</f>
        <v>1909385.45</v>
      </c>
      <c r="BF417" s="243">
        <f>IF(N417="snížená",J417,0)</f>
        <v>0</v>
      </c>
      <c r="BG417" s="243">
        <f>IF(N417="zákl. přenesená",J417,0)</f>
        <v>0</v>
      </c>
      <c r="BH417" s="243">
        <f>IF(N417="sníž. přenesená",J417,0)</f>
        <v>0</v>
      </c>
      <c r="BI417" s="243">
        <f>IF(N417="nulová",J417,0)</f>
        <v>0</v>
      </c>
      <c r="BJ417" s="142" t="s">
        <v>81</v>
      </c>
      <c r="BK417" s="243">
        <f>ROUND(I417*H417,2)</f>
        <v>1909385.45</v>
      </c>
      <c r="BL417" s="142" t="s">
        <v>140</v>
      </c>
      <c r="BM417" s="242" t="s">
        <v>347</v>
      </c>
    </row>
    <row r="418" spans="1:65" s="217" customFormat="1" ht="22.9" customHeight="1" x14ac:dyDescent="0.5">
      <c r="B418" s="218"/>
      <c r="D418" s="219" t="s">
        <v>72</v>
      </c>
      <c r="E418" s="228" t="s">
        <v>348</v>
      </c>
      <c r="F418" s="228" t="s">
        <v>349</v>
      </c>
      <c r="J418" s="229">
        <f>BK418</f>
        <v>65129.9</v>
      </c>
      <c r="L418" s="218"/>
      <c r="M418" s="222"/>
      <c r="N418" s="223"/>
      <c r="O418" s="223"/>
      <c r="P418" s="224">
        <f>SUM(P419:P421)</f>
        <v>0</v>
      </c>
      <c r="Q418" s="223"/>
      <c r="R418" s="224">
        <f>SUM(R419:R421)</f>
        <v>0</v>
      </c>
      <c r="S418" s="223"/>
      <c r="T418" s="225">
        <f>SUM(T419:T421)</f>
        <v>0</v>
      </c>
      <c r="AR418" s="219" t="s">
        <v>81</v>
      </c>
      <c r="AT418" s="226" t="s">
        <v>72</v>
      </c>
      <c r="AU418" s="226" t="s">
        <v>81</v>
      </c>
      <c r="AY418" s="219" t="s">
        <v>134</v>
      </c>
      <c r="BK418" s="227">
        <f>SUM(BK419:BK421)</f>
        <v>65129.9</v>
      </c>
    </row>
    <row r="419" spans="1:65" s="152" customFormat="1" ht="24.2" customHeight="1" x14ac:dyDescent="0.4">
      <c r="A419" s="149"/>
      <c r="B419" s="150"/>
      <c r="C419" s="230" t="s">
        <v>350</v>
      </c>
      <c r="D419" s="230" t="s">
        <v>136</v>
      </c>
      <c r="E419" s="231" t="s">
        <v>351</v>
      </c>
      <c r="F419" s="232" t="s">
        <v>352</v>
      </c>
      <c r="G419" s="233" t="s">
        <v>167</v>
      </c>
      <c r="H419" s="234">
        <v>52.052999999999997</v>
      </c>
      <c r="I419" s="75">
        <v>300</v>
      </c>
      <c r="J419" s="235">
        <f>ROUND(I419*H419,2)</f>
        <v>15615.9</v>
      </c>
      <c r="K419" s="236"/>
      <c r="L419" s="150"/>
      <c r="M419" s="237" t="s">
        <v>1</v>
      </c>
      <c r="N419" s="238" t="s">
        <v>38</v>
      </c>
      <c r="O419" s="239"/>
      <c r="P419" s="240">
        <f>O419*H419</f>
        <v>0</v>
      </c>
      <c r="Q419" s="240">
        <v>0</v>
      </c>
      <c r="R419" s="240">
        <f>Q419*H419</f>
        <v>0</v>
      </c>
      <c r="S419" s="240">
        <v>0</v>
      </c>
      <c r="T419" s="241">
        <f>S419*H419</f>
        <v>0</v>
      </c>
      <c r="U419" s="149"/>
      <c r="V419" s="149"/>
      <c r="W419" s="149"/>
      <c r="X419" s="149"/>
      <c r="Y419" s="149"/>
      <c r="Z419" s="149"/>
      <c r="AA419" s="149"/>
      <c r="AB419" s="149"/>
      <c r="AC419" s="149"/>
      <c r="AD419" s="149"/>
      <c r="AE419" s="149"/>
      <c r="AR419" s="242" t="s">
        <v>140</v>
      </c>
      <c r="AT419" s="242" t="s">
        <v>136</v>
      </c>
      <c r="AU419" s="242" t="s">
        <v>83</v>
      </c>
      <c r="AY419" s="142" t="s">
        <v>134</v>
      </c>
      <c r="BE419" s="243">
        <f>IF(N419="základní",J419,0)</f>
        <v>15615.9</v>
      </c>
      <c r="BF419" s="243">
        <f>IF(N419="snížená",J419,0)</f>
        <v>0</v>
      </c>
      <c r="BG419" s="243">
        <f>IF(N419="zákl. přenesená",J419,0)</f>
        <v>0</v>
      </c>
      <c r="BH419" s="243">
        <f>IF(N419="sníž. přenesená",J419,0)</f>
        <v>0</v>
      </c>
      <c r="BI419" s="243">
        <f>IF(N419="nulová",J419,0)</f>
        <v>0</v>
      </c>
      <c r="BJ419" s="142" t="s">
        <v>81</v>
      </c>
      <c r="BK419" s="243">
        <f>ROUND(I419*H419,2)</f>
        <v>15615.9</v>
      </c>
      <c r="BL419" s="142" t="s">
        <v>140</v>
      </c>
      <c r="BM419" s="242" t="s">
        <v>353</v>
      </c>
    </row>
    <row r="420" spans="1:65" s="152" customFormat="1" ht="24.2" customHeight="1" x14ac:dyDescent="0.4">
      <c r="A420" s="149"/>
      <c r="B420" s="150"/>
      <c r="C420" s="230" t="s">
        <v>354</v>
      </c>
      <c r="D420" s="230" t="s">
        <v>136</v>
      </c>
      <c r="E420" s="231" t="s">
        <v>355</v>
      </c>
      <c r="F420" s="232" t="s">
        <v>356</v>
      </c>
      <c r="G420" s="233" t="s">
        <v>167</v>
      </c>
      <c r="H420" s="234">
        <v>521.20000000000005</v>
      </c>
      <c r="I420" s="75">
        <v>15</v>
      </c>
      <c r="J420" s="235">
        <f>ROUND(I420*H420,2)</f>
        <v>7818</v>
      </c>
      <c r="K420" s="236"/>
      <c r="L420" s="150"/>
      <c r="M420" s="237" t="s">
        <v>1</v>
      </c>
      <c r="N420" s="238" t="s">
        <v>38</v>
      </c>
      <c r="O420" s="239"/>
      <c r="P420" s="240">
        <f>O420*H420</f>
        <v>0</v>
      </c>
      <c r="Q420" s="240">
        <v>0</v>
      </c>
      <c r="R420" s="240">
        <f>Q420*H420</f>
        <v>0</v>
      </c>
      <c r="S420" s="240">
        <v>0</v>
      </c>
      <c r="T420" s="241">
        <f>S420*H420</f>
        <v>0</v>
      </c>
      <c r="U420" s="149"/>
      <c r="V420" s="149"/>
      <c r="W420" s="149"/>
      <c r="X420" s="149"/>
      <c r="Y420" s="149"/>
      <c r="Z420" s="149"/>
      <c r="AA420" s="149"/>
      <c r="AB420" s="149"/>
      <c r="AC420" s="149"/>
      <c r="AD420" s="149"/>
      <c r="AE420" s="149"/>
      <c r="AR420" s="242" t="s">
        <v>140</v>
      </c>
      <c r="AT420" s="242" t="s">
        <v>136</v>
      </c>
      <c r="AU420" s="242" t="s">
        <v>83</v>
      </c>
      <c r="AY420" s="142" t="s">
        <v>134</v>
      </c>
      <c r="BE420" s="243">
        <f>IF(N420="základní",J420,0)</f>
        <v>7818</v>
      </c>
      <c r="BF420" s="243">
        <f>IF(N420="snížená",J420,0)</f>
        <v>0</v>
      </c>
      <c r="BG420" s="243">
        <f>IF(N420="zákl. přenesená",J420,0)</f>
        <v>0</v>
      </c>
      <c r="BH420" s="243">
        <f>IF(N420="sníž. přenesená",J420,0)</f>
        <v>0</v>
      </c>
      <c r="BI420" s="243">
        <f>IF(N420="nulová",J420,0)</f>
        <v>0</v>
      </c>
      <c r="BJ420" s="142" t="s">
        <v>81</v>
      </c>
      <c r="BK420" s="243">
        <f>ROUND(I420*H420,2)</f>
        <v>7818</v>
      </c>
      <c r="BL420" s="142" t="s">
        <v>140</v>
      </c>
      <c r="BM420" s="242" t="s">
        <v>357</v>
      </c>
    </row>
    <row r="421" spans="1:65" s="152" customFormat="1" ht="44.25" customHeight="1" x14ac:dyDescent="0.4">
      <c r="A421" s="149"/>
      <c r="B421" s="150"/>
      <c r="C421" s="230" t="s">
        <v>358</v>
      </c>
      <c r="D421" s="230" t="s">
        <v>136</v>
      </c>
      <c r="E421" s="231" t="s">
        <v>359</v>
      </c>
      <c r="F421" s="232" t="s">
        <v>360</v>
      </c>
      <c r="G421" s="233" t="s">
        <v>167</v>
      </c>
      <c r="H421" s="234">
        <v>52.12</v>
      </c>
      <c r="I421" s="75">
        <v>800</v>
      </c>
      <c r="J421" s="235">
        <f>ROUND(I421*H421,2)</f>
        <v>41696</v>
      </c>
      <c r="K421" s="236"/>
      <c r="L421" s="150"/>
      <c r="M421" s="237" t="s">
        <v>1</v>
      </c>
      <c r="N421" s="238" t="s">
        <v>38</v>
      </c>
      <c r="O421" s="239"/>
      <c r="P421" s="240">
        <f>O421*H421</f>
        <v>0</v>
      </c>
      <c r="Q421" s="240">
        <v>0</v>
      </c>
      <c r="R421" s="240">
        <f>Q421*H421</f>
        <v>0</v>
      </c>
      <c r="S421" s="240">
        <v>0</v>
      </c>
      <c r="T421" s="241">
        <f>S421*H421</f>
        <v>0</v>
      </c>
      <c r="U421" s="149"/>
      <c r="V421" s="149"/>
      <c r="W421" s="149"/>
      <c r="X421" s="149"/>
      <c r="Y421" s="149"/>
      <c r="Z421" s="149"/>
      <c r="AA421" s="149"/>
      <c r="AB421" s="149"/>
      <c r="AC421" s="149"/>
      <c r="AD421" s="149"/>
      <c r="AE421" s="149"/>
      <c r="AR421" s="242" t="s">
        <v>140</v>
      </c>
      <c r="AT421" s="242" t="s">
        <v>136</v>
      </c>
      <c r="AU421" s="242" t="s">
        <v>83</v>
      </c>
      <c r="AY421" s="142" t="s">
        <v>134</v>
      </c>
      <c r="BE421" s="243">
        <f>IF(N421="základní",J421,0)</f>
        <v>41696</v>
      </c>
      <c r="BF421" s="243">
        <f>IF(N421="snížená",J421,0)</f>
        <v>0</v>
      </c>
      <c r="BG421" s="243">
        <f>IF(N421="zákl. přenesená",J421,0)</f>
        <v>0</v>
      </c>
      <c r="BH421" s="243">
        <f>IF(N421="sníž. přenesená",J421,0)</f>
        <v>0</v>
      </c>
      <c r="BI421" s="243">
        <f>IF(N421="nulová",J421,0)</f>
        <v>0</v>
      </c>
      <c r="BJ421" s="142" t="s">
        <v>81</v>
      </c>
      <c r="BK421" s="243">
        <f>ROUND(I421*H421,2)</f>
        <v>41696</v>
      </c>
      <c r="BL421" s="142" t="s">
        <v>140</v>
      </c>
      <c r="BM421" s="242" t="s">
        <v>361</v>
      </c>
    </row>
    <row r="422" spans="1:65" s="217" customFormat="1" ht="22.9" customHeight="1" x14ac:dyDescent="0.5">
      <c r="B422" s="218"/>
      <c r="D422" s="219" t="s">
        <v>72</v>
      </c>
      <c r="E422" s="228" t="s">
        <v>362</v>
      </c>
      <c r="F422" s="228" t="s">
        <v>363</v>
      </c>
      <c r="J422" s="229">
        <f>BK422</f>
        <v>19436.7</v>
      </c>
      <c r="L422" s="218"/>
      <c r="M422" s="222"/>
      <c r="N422" s="223"/>
      <c r="O422" s="223"/>
      <c r="P422" s="224">
        <f>P423</f>
        <v>0</v>
      </c>
      <c r="Q422" s="223"/>
      <c r="R422" s="224">
        <f>R423</f>
        <v>0</v>
      </c>
      <c r="S422" s="223"/>
      <c r="T422" s="225">
        <f>T423</f>
        <v>0</v>
      </c>
      <c r="AR422" s="219" t="s">
        <v>81</v>
      </c>
      <c r="AT422" s="226" t="s">
        <v>72</v>
      </c>
      <c r="AU422" s="226" t="s">
        <v>81</v>
      </c>
      <c r="AY422" s="219" t="s">
        <v>134</v>
      </c>
      <c r="BK422" s="227">
        <f>BK423</f>
        <v>19436.7</v>
      </c>
    </row>
    <row r="423" spans="1:65" s="152" customFormat="1" ht="16.5" customHeight="1" x14ac:dyDescent="0.4">
      <c r="A423" s="149"/>
      <c r="B423" s="150"/>
      <c r="C423" s="230" t="s">
        <v>364</v>
      </c>
      <c r="D423" s="230" t="s">
        <v>136</v>
      </c>
      <c r="E423" s="231" t="s">
        <v>365</v>
      </c>
      <c r="F423" s="232" t="s">
        <v>366</v>
      </c>
      <c r="G423" s="233" t="s">
        <v>167</v>
      </c>
      <c r="H423" s="234">
        <v>64.789000000000001</v>
      </c>
      <c r="I423" s="75">
        <v>300</v>
      </c>
      <c r="J423" s="235">
        <f>ROUND(I423*H423,2)</f>
        <v>19436.7</v>
      </c>
      <c r="K423" s="236"/>
      <c r="L423" s="150"/>
      <c r="M423" s="237" t="s">
        <v>1</v>
      </c>
      <c r="N423" s="238" t="s">
        <v>38</v>
      </c>
      <c r="O423" s="239"/>
      <c r="P423" s="240">
        <f>O423*H423</f>
        <v>0</v>
      </c>
      <c r="Q423" s="240">
        <v>0</v>
      </c>
      <c r="R423" s="240">
        <f>Q423*H423</f>
        <v>0</v>
      </c>
      <c r="S423" s="240">
        <v>0</v>
      </c>
      <c r="T423" s="241">
        <f>S423*H423</f>
        <v>0</v>
      </c>
      <c r="U423" s="149"/>
      <c r="V423" s="149"/>
      <c r="W423" s="149"/>
      <c r="X423" s="149"/>
      <c r="Y423" s="149"/>
      <c r="Z423" s="149"/>
      <c r="AA423" s="149"/>
      <c r="AB423" s="149"/>
      <c r="AC423" s="149"/>
      <c r="AD423" s="149"/>
      <c r="AE423" s="149"/>
      <c r="AR423" s="242" t="s">
        <v>140</v>
      </c>
      <c r="AT423" s="242" t="s">
        <v>136</v>
      </c>
      <c r="AU423" s="242" t="s">
        <v>83</v>
      </c>
      <c r="AY423" s="142" t="s">
        <v>134</v>
      </c>
      <c r="BE423" s="243">
        <f>IF(N423="základní",J423,0)</f>
        <v>19436.7</v>
      </c>
      <c r="BF423" s="243">
        <f>IF(N423="snížená",J423,0)</f>
        <v>0</v>
      </c>
      <c r="BG423" s="243">
        <f>IF(N423="zákl. přenesená",J423,0)</f>
        <v>0</v>
      </c>
      <c r="BH423" s="243">
        <f>IF(N423="sníž. přenesená",J423,0)</f>
        <v>0</v>
      </c>
      <c r="BI423" s="243">
        <f>IF(N423="nulová",J423,0)</f>
        <v>0</v>
      </c>
      <c r="BJ423" s="142" t="s">
        <v>81</v>
      </c>
      <c r="BK423" s="243">
        <f>ROUND(I423*H423,2)</f>
        <v>19436.7</v>
      </c>
      <c r="BL423" s="142" t="s">
        <v>140</v>
      </c>
      <c r="BM423" s="242" t="s">
        <v>367</v>
      </c>
    </row>
    <row r="424" spans="1:65" s="217" customFormat="1" ht="25.9" customHeight="1" x14ac:dyDescent="0.55000000000000004">
      <c r="B424" s="218"/>
      <c r="D424" s="219" t="s">
        <v>72</v>
      </c>
      <c r="E424" s="220" t="s">
        <v>368</v>
      </c>
      <c r="F424" s="220" t="s">
        <v>369</v>
      </c>
      <c r="J424" s="221">
        <f>BK424</f>
        <v>2933124.82</v>
      </c>
      <c r="L424" s="218"/>
      <c r="M424" s="222"/>
      <c r="N424" s="223"/>
      <c r="O424" s="223"/>
      <c r="P424" s="224">
        <f>P425+P475+P492+P694+P698+P700+P703+P714+P735+P749+P762+P1024+P1037+P1431+P1447</f>
        <v>0</v>
      </c>
      <c r="Q424" s="223"/>
      <c r="R424" s="224">
        <f>R425+R475+R492+R694+R698+R700+R703+R714+R735+R749+R762+R1024+R1037+R1431+R1447</f>
        <v>13.617998750000003</v>
      </c>
      <c r="S424" s="223"/>
      <c r="T424" s="225">
        <f>T425+T475+T492+T694+T698+T700+T703+T714+T735+T749+T762+T1024+T1037+T1431+T1447</f>
        <v>13.804211009999996</v>
      </c>
      <c r="AR424" s="219" t="s">
        <v>83</v>
      </c>
      <c r="AT424" s="226" t="s">
        <v>72</v>
      </c>
      <c r="AU424" s="226" t="s">
        <v>73</v>
      </c>
      <c r="AY424" s="219" t="s">
        <v>134</v>
      </c>
      <c r="BK424" s="227">
        <f>BK425+BK475+BK492+BK694+BK698+BK700+BK703+BK714+BK735+BK749+BK762+BK1024+BK1037+BK1431+BK1447</f>
        <v>2933124.82</v>
      </c>
    </row>
    <row r="425" spans="1:65" s="217" customFormat="1" ht="22.9" customHeight="1" x14ac:dyDescent="0.5">
      <c r="B425" s="218"/>
      <c r="D425" s="219" t="s">
        <v>72</v>
      </c>
      <c r="E425" s="228" t="s">
        <v>370</v>
      </c>
      <c r="F425" s="228" t="s">
        <v>371</v>
      </c>
      <c r="J425" s="229">
        <f>BK425</f>
        <v>53855.329999999994</v>
      </c>
      <c r="L425" s="218"/>
      <c r="M425" s="222"/>
      <c r="N425" s="223"/>
      <c r="O425" s="223"/>
      <c r="P425" s="224">
        <f>SUM(P426:P474)</f>
        <v>0</v>
      </c>
      <c r="Q425" s="223"/>
      <c r="R425" s="224">
        <f>SUM(R426:R474)</f>
        <v>0.87418930000000006</v>
      </c>
      <c r="S425" s="223"/>
      <c r="T425" s="225">
        <f>SUM(T426:T474)</f>
        <v>0</v>
      </c>
      <c r="AR425" s="219" t="s">
        <v>83</v>
      </c>
      <c r="AT425" s="226" t="s">
        <v>72</v>
      </c>
      <c r="AU425" s="226" t="s">
        <v>81</v>
      </c>
      <c r="AY425" s="219" t="s">
        <v>134</v>
      </c>
      <c r="BK425" s="227">
        <f>SUM(BK426:BK474)</f>
        <v>53855.329999999994</v>
      </c>
    </row>
    <row r="426" spans="1:65" s="152" customFormat="1" ht="24.2" customHeight="1" x14ac:dyDescent="0.4">
      <c r="A426" s="149"/>
      <c r="B426" s="150"/>
      <c r="C426" s="230" t="s">
        <v>372</v>
      </c>
      <c r="D426" s="230" t="s">
        <v>136</v>
      </c>
      <c r="E426" s="231" t="s">
        <v>373</v>
      </c>
      <c r="F426" s="232" t="s">
        <v>374</v>
      </c>
      <c r="G426" s="233" t="s">
        <v>175</v>
      </c>
      <c r="H426" s="234">
        <v>140.9</v>
      </c>
      <c r="I426" s="75">
        <v>15</v>
      </c>
      <c r="J426" s="235">
        <f>ROUND(I426*H426,2)</f>
        <v>2113.5</v>
      </c>
      <c r="K426" s="236"/>
      <c r="L426" s="150"/>
      <c r="M426" s="237" t="s">
        <v>1</v>
      </c>
      <c r="N426" s="238" t="s">
        <v>38</v>
      </c>
      <c r="O426" s="239"/>
      <c r="P426" s="240">
        <f>O426*H426</f>
        <v>0</v>
      </c>
      <c r="Q426" s="240">
        <v>0</v>
      </c>
      <c r="R426" s="240">
        <f>Q426*H426</f>
        <v>0</v>
      </c>
      <c r="S426" s="240">
        <v>0</v>
      </c>
      <c r="T426" s="241">
        <f>S426*H426</f>
        <v>0</v>
      </c>
      <c r="U426" s="149"/>
      <c r="V426" s="149"/>
      <c r="W426" s="149"/>
      <c r="X426" s="149"/>
      <c r="Y426" s="149"/>
      <c r="Z426" s="149"/>
      <c r="AA426" s="149"/>
      <c r="AB426" s="149"/>
      <c r="AC426" s="149"/>
      <c r="AD426" s="149"/>
      <c r="AE426" s="149"/>
      <c r="AR426" s="242" t="s">
        <v>307</v>
      </c>
      <c r="AT426" s="242" t="s">
        <v>136</v>
      </c>
      <c r="AU426" s="242" t="s">
        <v>83</v>
      </c>
      <c r="AY426" s="142" t="s">
        <v>134</v>
      </c>
      <c r="BE426" s="243">
        <f>IF(N426="základní",J426,0)</f>
        <v>2113.5</v>
      </c>
      <c r="BF426" s="243">
        <f>IF(N426="snížená",J426,0)</f>
        <v>0</v>
      </c>
      <c r="BG426" s="243">
        <f>IF(N426="zákl. přenesená",J426,0)</f>
        <v>0</v>
      </c>
      <c r="BH426" s="243">
        <f>IF(N426="sníž. přenesená",J426,0)</f>
        <v>0</v>
      </c>
      <c r="BI426" s="243">
        <f>IF(N426="nulová",J426,0)</f>
        <v>0</v>
      </c>
      <c r="BJ426" s="142" t="s">
        <v>81</v>
      </c>
      <c r="BK426" s="243">
        <f>ROUND(I426*H426,2)</f>
        <v>2113.5</v>
      </c>
      <c r="BL426" s="142" t="s">
        <v>307</v>
      </c>
      <c r="BM426" s="242" t="s">
        <v>375</v>
      </c>
    </row>
    <row r="427" spans="1:65" s="244" customFormat="1" x14ac:dyDescent="0.4">
      <c r="B427" s="245"/>
      <c r="D427" s="246" t="s">
        <v>142</v>
      </c>
      <c r="E427" s="247" t="s">
        <v>1</v>
      </c>
      <c r="F427" s="248" t="s">
        <v>144</v>
      </c>
      <c r="H427" s="247" t="s">
        <v>1</v>
      </c>
      <c r="L427" s="245"/>
      <c r="M427" s="249"/>
      <c r="N427" s="250"/>
      <c r="O427" s="250"/>
      <c r="P427" s="250"/>
      <c r="Q427" s="250"/>
      <c r="R427" s="250"/>
      <c r="S427" s="250"/>
      <c r="T427" s="251"/>
      <c r="AT427" s="247" t="s">
        <v>142</v>
      </c>
      <c r="AU427" s="247" t="s">
        <v>83</v>
      </c>
      <c r="AV427" s="244" t="s">
        <v>81</v>
      </c>
      <c r="AW427" s="244" t="s">
        <v>30</v>
      </c>
      <c r="AX427" s="244" t="s">
        <v>73</v>
      </c>
      <c r="AY427" s="247" t="s">
        <v>134</v>
      </c>
    </row>
    <row r="428" spans="1:65" s="252" customFormat="1" x14ac:dyDescent="0.4">
      <c r="B428" s="253"/>
      <c r="D428" s="246" t="s">
        <v>142</v>
      </c>
      <c r="E428" s="254" t="s">
        <v>1</v>
      </c>
      <c r="F428" s="255" t="s">
        <v>204</v>
      </c>
      <c r="H428" s="256">
        <v>4.29</v>
      </c>
      <c r="L428" s="253"/>
      <c r="M428" s="257"/>
      <c r="N428" s="258"/>
      <c r="O428" s="258"/>
      <c r="P428" s="258"/>
      <c r="Q428" s="258"/>
      <c r="R428" s="258"/>
      <c r="S428" s="258"/>
      <c r="T428" s="259"/>
      <c r="AT428" s="254" t="s">
        <v>142</v>
      </c>
      <c r="AU428" s="254" t="s">
        <v>83</v>
      </c>
      <c r="AV428" s="252" t="s">
        <v>83</v>
      </c>
      <c r="AW428" s="252" t="s">
        <v>30</v>
      </c>
      <c r="AX428" s="252" t="s">
        <v>73</v>
      </c>
      <c r="AY428" s="254" t="s">
        <v>134</v>
      </c>
    </row>
    <row r="429" spans="1:65" s="244" customFormat="1" x14ac:dyDescent="0.4">
      <c r="B429" s="245"/>
      <c r="D429" s="246" t="s">
        <v>142</v>
      </c>
      <c r="E429" s="247" t="s">
        <v>1</v>
      </c>
      <c r="F429" s="248" t="s">
        <v>146</v>
      </c>
      <c r="H429" s="247" t="s">
        <v>1</v>
      </c>
      <c r="L429" s="245"/>
      <c r="M429" s="249"/>
      <c r="N429" s="250"/>
      <c r="O429" s="250"/>
      <c r="P429" s="250"/>
      <c r="Q429" s="250"/>
      <c r="R429" s="250"/>
      <c r="S429" s="250"/>
      <c r="T429" s="251"/>
      <c r="AT429" s="247" t="s">
        <v>142</v>
      </c>
      <c r="AU429" s="247" t="s">
        <v>83</v>
      </c>
      <c r="AV429" s="244" t="s">
        <v>81</v>
      </c>
      <c r="AW429" s="244" t="s">
        <v>30</v>
      </c>
      <c r="AX429" s="244" t="s">
        <v>73</v>
      </c>
      <c r="AY429" s="247" t="s">
        <v>134</v>
      </c>
    </row>
    <row r="430" spans="1:65" s="252" customFormat="1" x14ac:dyDescent="0.4">
      <c r="B430" s="253"/>
      <c r="D430" s="246" t="s">
        <v>142</v>
      </c>
      <c r="E430" s="254" t="s">
        <v>1</v>
      </c>
      <c r="F430" s="255" t="s">
        <v>205</v>
      </c>
      <c r="H430" s="256">
        <v>4.9400000000000004</v>
      </c>
      <c r="L430" s="253"/>
      <c r="M430" s="257"/>
      <c r="N430" s="258"/>
      <c r="O430" s="258"/>
      <c r="P430" s="258"/>
      <c r="Q430" s="258"/>
      <c r="R430" s="258"/>
      <c r="S430" s="258"/>
      <c r="T430" s="259"/>
      <c r="AT430" s="254" t="s">
        <v>142</v>
      </c>
      <c r="AU430" s="254" t="s">
        <v>83</v>
      </c>
      <c r="AV430" s="252" t="s">
        <v>83</v>
      </c>
      <c r="AW430" s="252" t="s">
        <v>30</v>
      </c>
      <c r="AX430" s="252" t="s">
        <v>73</v>
      </c>
      <c r="AY430" s="254" t="s">
        <v>134</v>
      </c>
    </row>
    <row r="431" spans="1:65" s="244" customFormat="1" x14ac:dyDescent="0.4">
      <c r="B431" s="245"/>
      <c r="D431" s="246" t="s">
        <v>142</v>
      </c>
      <c r="E431" s="247" t="s">
        <v>1</v>
      </c>
      <c r="F431" s="248" t="s">
        <v>148</v>
      </c>
      <c r="H431" s="247" t="s">
        <v>1</v>
      </c>
      <c r="L431" s="245"/>
      <c r="M431" s="249"/>
      <c r="N431" s="250"/>
      <c r="O431" s="250"/>
      <c r="P431" s="250"/>
      <c r="Q431" s="250"/>
      <c r="R431" s="250"/>
      <c r="S431" s="250"/>
      <c r="T431" s="251"/>
      <c r="AT431" s="247" t="s">
        <v>142</v>
      </c>
      <c r="AU431" s="247" t="s">
        <v>83</v>
      </c>
      <c r="AV431" s="244" t="s">
        <v>81</v>
      </c>
      <c r="AW431" s="244" t="s">
        <v>30</v>
      </c>
      <c r="AX431" s="244" t="s">
        <v>73</v>
      </c>
      <c r="AY431" s="247" t="s">
        <v>134</v>
      </c>
    </row>
    <row r="432" spans="1:65" s="252" customFormat="1" x14ac:dyDescent="0.4">
      <c r="B432" s="253"/>
      <c r="D432" s="246" t="s">
        <v>142</v>
      </c>
      <c r="E432" s="254" t="s">
        <v>1</v>
      </c>
      <c r="F432" s="255" t="s">
        <v>206</v>
      </c>
      <c r="H432" s="256">
        <v>41.81</v>
      </c>
      <c r="L432" s="253"/>
      <c r="M432" s="257"/>
      <c r="N432" s="258"/>
      <c r="O432" s="258"/>
      <c r="P432" s="258"/>
      <c r="Q432" s="258"/>
      <c r="R432" s="258"/>
      <c r="S432" s="258"/>
      <c r="T432" s="259"/>
      <c r="AT432" s="254" t="s">
        <v>142</v>
      </c>
      <c r="AU432" s="254" t="s">
        <v>83</v>
      </c>
      <c r="AV432" s="252" t="s">
        <v>83</v>
      </c>
      <c r="AW432" s="252" t="s">
        <v>30</v>
      </c>
      <c r="AX432" s="252" t="s">
        <v>73</v>
      </c>
      <c r="AY432" s="254" t="s">
        <v>134</v>
      </c>
    </row>
    <row r="433" spans="1:65" s="244" customFormat="1" x14ac:dyDescent="0.4">
      <c r="B433" s="245"/>
      <c r="D433" s="246" t="s">
        <v>142</v>
      </c>
      <c r="E433" s="247" t="s">
        <v>1</v>
      </c>
      <c r="F433" s="248" t="s">
        <v>150</v>
      </c>
      <c r="H433" s="247" t="s">
        <v>1</v>
      </c>
      <c r="L433" s="245"/>
      <c r="M433" s="249"/>
      <c r="N433" s="250"/>
      <c r="O433" s="250"/>
      <c r="P433" s="250"/>
      <c r="Q433" s="250"/>
      <c r="R433" s="250"/>
      <c r="S433" s="250"/>
      <c r="T433" s="251"/>
      <c r="AT433" s="247" t="s">
        <v>142</v>
      </c>
      <c r="AU433" s="247" t="s">
        <v>83</v>
      </c>
      <c r="AV433" s="244" t="s">
        <v>81</v>
      </c>
      <c r="AW433" s="244" t="s">
        <v>30</v>
      </c>
      <c r="AX433" s="244" t="s">
        <v>73</v>
      </c>
      <c r="AY433" s="247" t="s">
        <v>134</v>
      </c>
    </row>
    <row r="434" spans="1:65" s="252" customFormat="1" x14ac:dyDescent="0.4">
      <c r="B434" s="253"/>
      <c r="D434" s="246" t="s">
        <v>142</v>
      </c>
      <c r="E434" s="254" t="s">
        <v>1</v>
      </c>
      <c r="F434" s="255" t="s">
        <v>201</v>
      </c>
      <c r="H434" s="256">
        <v>5.48</v>
      </c>
      <c r="L434" s="253"/>
      <c r="M434" s="257"/>
      <c r="N434" s="258"/>
      <c r="O434" s="258"/>
      <c r="P434" s="258"/>
      <c r="Q434" s="258"/>
      <c r="R434" s="258"/>
      <c r="S434" s="258"/>
      <c r="T434" s="259"/>
      <c r="AT434" s="254" t="s">
        <v>142</v>
      </c>
      <c r="AU434" s="254" t="s">
        <v>83</v>
      </c>
      <c r="AV434" s="252" t="s">
        <v>83</v>
      </c>
      <c r="AW434" s="252" t="s">
        <v>30</v>
      </c>
      <c r="AX434" s="252" t="s">
        <v>73</v>
      </c>
      <c r="AY434" s="254" t="s">
        <v>134</v>
      </c>
    </row>
    <row r="435" spans="1:65" s="244" customFormat="1" x14ac:dyDescent="0.4">
      <c r="B435" s="245"/>
      <c r="D435" s="246" t="s">
        <v>142</v>
      </c>
      <c r="E435" s="247" t="s">
        <v>1</v>
      </c>
      <c r="F435" s="248" t="s">
        <v>152</v>
      </c>
      <c r="H435" s="247" t="s">
        <v>1</v>
      </c>
      <c r="L435" s="245"/>
      <c r="M435" s="249"/>
      <c r="N435" s="250"/>
      <c r="O435" s="250"/>
      <c r="P435" s="250"/>
      <c r="Q435" s="250"/>
      <c r="R435" s="250"/>
      <c r="S435" s="250"/>
      <c r="T435" s="251"/>
      <c r="AT435" s="247" t="s">
        <v>142</v>
      </c>
      <c r="AU435" s="247" t="s">
        <v>83</v>
      </c>
      <c r="AV435" s="244" t="s">
        <v>81</v>
      </c>
      <c r="AW435" s="244" t="s">
        <v>30</v>
      </c>
      <c r="AX435" s="244" t="s">
        <v>73</v>
      </c>
      <c r="AY435" s="247" t="s">
        <v>134</v>
      </c>
    </row>
    <row r="436" spans="1:65" s="252" customFormat="1" x14ac:dyDescent="0.4">
      <c r="B436" s="253"/>
      <c r="D436" s="246" t="s">
        <v>142</v>
      </c>
      <c r="E436" s="254" t="s">
        <v>1</v>
      </c>
      <c r="F436" s="255" t="s">
        <v>207</v>
      </c>
      <c r="H436" s="256">
        <v>3.79</v>
      </c>
      <c r="L436" s="253"/>
      <c r="M436" s="257"/>
      <c r="N436" s="258"/>
      <c r="O436" s="258"/>
      <c r="P436" s="258"/>
      <c r="Q436" s="258"/>
      <c r="R436" s="258"/>
      <c r="S436" s="258"/>
      <c r="T436" s="259"/>
      <c r="AT436" s="254" t="s">
        <v>142</v>
      </c>
      <c r="AU436" s="254" t="s">
        <v>83</v>
      </c>
      <c r="AV436" s="252" t="s">
        <v>83</v>
      </c>
      <c r="AW436" s="252" t="s">
        <v>30</v>
      </c>
      <c r="AX436" s="252" t="s">
        <v>73</v>
      </c>
      <c r="AY436" s="254" t="s">
        <v>134</v>
      </c>
    </row>
    <row r="437" spans="1:65" s="244" customFormat="1" x14ac:dyDescent="0.4">
      <c r="B437" s="245"/>
      <c r="D437" s="246" t="s">
        <v>142</v>
      </c>
      <c r="E437" s="247" t="s">
        <v>1</v>
      </c>
      <c r="F437" s="248" t="s">
        <v>154</v>
      </c>
      <c r="H437" s="247" t="s">
        <v>1</v>
      </c>
      <c r="L437" s="245"/>
      <c r="M437" s="249"/>
      <c r="N437" s="250"/>
      <c r="O437" s="250"/>
      <c r="P437" s="250"/>
      <c r="Q437" s="250"/>
      <c r="R437" s="250"/>
      <c r="S437" s="250"/>
      <c r="T437" s="251"/>
      <c r="AT437" s="247" t="s">
        <v>142</v>
      </c>
      <c r="AU437" s="247" t="s">
        <v>83</v>
      </c>
      <c r="AV437" s="244" t="s">
        <v>81</v>
      </c>
      <c r="AW437" s="244" t="s">
        <v>30</v>
      </c>
      <c r="AX437" s="244" t="s">
        <v>73</v>
      </c>
      <c r="AY437" s="247" t="s">
        <v>134</v>
      </c>
    </row>
    <row r="438" spans="1:65" s="252" customFormat="1" x14ac:dyDescent="0.4">
      <c r="B438" s="253"/>
      <c r="D438" s="246" t="s">
        <v>142</v>
      </c>
      <c r="E438" s="254" t="s">
        <v>1</v>
      </c>
      <c r="F438" s="255" t="s">
        <v>208</v>
      </c>
      <c r="H438" s="256">
        <v>10.76</v>
      </c>
      <c r="L438" s="253"/>
      <c r="M438" s="257"/>
      <c r="N438" s="258"/>
      <c r="O438" s="258"/>
      <c r="P438" s="258"/>
      <c r="Q438" s="258"/>
      <c r="R438" s="258"/>
      <c r="S438" s="258"/>
      <c r="T438" s="259"/>
      <c r="AT438" s="254" t="s">
        <v>142</v>
      </c>
      <c r="AU438" s="254" t="s">
        <v>83</v>
      </c>
      <c r="AV438" s="252" t="s">
        <v>83</v>
      </c>
      <c r="AW438" s="252" t="s">
        <v>30</v>
      </c>
      <c r="AX438" s="252" t="s">
        <v>73</v>
      </c>
      <c r="AY438" s="254" t="s">
        <v>134</v>
      </c>
    </row>
    <row r="439" spans="1:65" s="244" customFormat="1" x14ac:dyDescent="0.4">
      <c r="B439" s="245"/>
      <c r="D439" s="246" t="s">
        <v>142</v>
      </c>
      <c r="E439" s="247" t="s">
        <v>1</v>
      </c>
      <c r="F439" s="248" t="s">
        <v>156</v>
      </c>
      <c r="H439" s="247" t="s">
        <v>1</v>
      </c>
      <c r="L439" s="245"/>
      <c r="M439" s="249"/>
      <c r="N439" s="250"/>
      <c r="O439" s="250"/>
      <c r="P439" s="250"/>
      <c r="Q439" s="250"/>
      <c r="R439" s="250"/>
      <c r="S439" s="250"/>
      <c r="T439" s="251"/>
      <c r="AT439" s="247" t="s">
        <v>142</v>
      </c>
      <c r="AU439" s="247" t="s">
        <v>83</v>
      </c>
      <c r="AV439" s="244" t="s">
        <v>81</v>
      </c>
      <c r="AW439" s="244" t="s">
        <v>30</v>
      </c>
      <c r="AX439" s="244" t="s">
        <v>73</v>
      </c>
      <c r="AY439" s="247" t="s">
        <v>134</v>
      </c>
    </row>
    <row r="440" spans="1:65" s="252" customFormat="1" x14ac:dyDescent="0.4">
      <c r="B440" s="253"/>
      <c r="D440" s="246" t="s">
        <v>142</v>
      </c>
      <c r="E440" s="254" t="s">
        <v>1</v>
      </c>
      <c r="F440" s="255" t="s">
        <v>209</v>
      </c>
      <c r="H440" s="256">
        <v>23.12</v>
      </c>
      <c r="L440" s="253"/>
      <c r="M440" s="257"/>
      <c r="N440" s="258"/>
      <c r="O440" s="258"/>
      <c r="P440" s="258"/>
      <c r="Q440" s="258"/>
      <c r="R440" s="258"/>
      <c r="S440" s="258"/>
      <c r="T440" s="259"/>
      <c r="AT440" s="254" t="s">
        <v>142</v>
      </c>
      <c r="AU440" s="254" t="s">
        <v>83</v>
      </c>
      <c r="AV440" s="252" t="s">
        <v>83</v>
      </c>
      <c r="AW440" s="252" t="s">
        <v>30</v>
      </c>
      <c r="AX440" s="252" t="s">
        <v>73</v>
      </c>
      <c r="AY440" s="254" t="s">
        <v>134</v>
      </c>
    </row>
    <row r="441" spans="1:65" s="244" customFormat="1" x14ac:dyDescent="0.4">
      <c r="B441" s="245"/>
      <c r="D441" s="246" t="s">
        <v>142</v>
      </c>
      <c r="E441" s="247" t="s">
        <v>1</v>
      </c>
      <c r="F441" s="248" t="s">
        <v>158</v>
      </c>
      <c r="H441" s="247" t="s">
        <v>1</v>
      </c>
      <c r="L441" s="245"/>
      <c r="M441" s="249"/>
      <c r="N441" s="250"/>
      <c r="O441" s="250"/>
      <c r="P441" s="250"/>
      <c r="Q441" s="250"/>
      <c r="R441" s="250"/>
      <c r="S441" s="250"/>
      <c r="T441" s="251"/>
      <c r="AT441" s="247" t="s">
        <v>142</v>
      </c>
      <c r="AU441" s="247" t="s">
        <v>83</v>
      </c>
      <c r="AV441" s="244" t="s">
        <v>81</v>
      </c>
      <c r="AW441" s="244" t="s">
        <v>30</v>
      </c>
      <c r="AX441" s="244" t="s">
        <v>73</v>
      </c>
      <c r="AY441" s="247" t="s">
        <v>134</v>
      </c>
    </row>
    <row r="442" spans="1:65" s="252" customFormat="1" x14ac:dyDescent="0.4">
      <c r="B442" s="253"/>
      <c r="D442" s="246" t="s">
        <v>142</v>
      </c>
      <c r="E442" s="254" t="s">
        <v>1</v>
      </c>
      <c r="F442" s="255" t="s">
        <v>212</v>
      </c>
      <c r="H442" s="256">
        <v>10.93</v>
      </c>
      <c r="L442" s="253"/>
      <c r="M442" s="257"/>
      <c r="N442" s="258"/>
      <c r="O442" s="258"/>
      <c r="P442" s="258"/>
      <c r="Q442" s="258"/>
      <c r="R442" s="258"/>
      <c r="S442" s="258"/>
      <c r="T442" s="259"/>
      <c r="AT442" s="254" t="s">
        <v>142</v>
      </c>
      <c r="AU442" s="254" t="s">
        <v>83</v>
      </c>
      <c r="AV442" s="252" t="s">
        <v>83</v>
      </c>
      <c r="AW442" s="252" t="s">
        <v>30</v>
      </c>
      <c r="AX442" s="252" t="s">
        <v>73</v>
      </c>
      <c r="AY442" s="254" t="s">
        <v>134</v>
      </c>
    </row>
    <row r="443" spans="1:65" s="244" customFormat="1" x14ac:dyDescent="0.4">
      <c r="B443" s="245"/>
      <c r="D443" s="246" t="s">
        <v>142</v>
      </c>
      <c r="E443" s="247" t="s">
        <v>1</v>
      </c>
      <c r="F443" s="248" t="s">
        <v>160</v>
      </c>
      <c r="H443" s="247" t="s">
        <v>1</v>
      </c>
      <c r="L443" s="245"/>
      <c r="M443" s="249"/>
      <c r="N443" s="250"/>
      <c r="O443" s="250"/>
      <c r="P443" s="250"/>
      <c r="Q443" s="250"/>
      <c r="R443" s="250"/>
      <c r="S443" s="250"/>
      <c r="T443" s="251"/>
      <c r="AT443" s="247" t="s">
        <v>142</v>
      </c>
      <c r="AU443" s="247" t="s">
        <v>83</v>
      </c>
      <c r="AV443" s="244" t="s">
        <v>81</v>
      </c>
      <c r="AW443" s="244" t="s">
        <v>30</v>
      </c>
      <c r="AX443" s="244" t="s">
        <v>73</v>
      </c>
      <c r="AY443" s="247" t="s">
        <v>134</v>
      </c>
    </row>
    <row r="444" spans="1:65" s="252" customFormat="1" x14ac:dyDescent="0.4">
      <c r="B444" s="253"/>
      <c r="D444" s="246" t="s">
        <v>142</v>
      </c>
      <c r="E444" s="254" t="s">
        <v>1</v>
      </c>
      <c r="F444" s="255" t="s">
        <v>213</v>
      </c>
      <c r="H444" s="256">
        <v>5.79</v>
      </c>
      <c r="L444" s="253"/>
      <c r="M444" s="257"/>
      <c r="N444" s="258"/>
      <c r="O444" s="258"/>
      <c r="P444" s="258"/>
      <c r="Q444" s="258"/>
      <c r="R444" s="258"/>
      <c r="S444" s="258"/>
      <c r="T444" s="259"/>
      <c r="AT444" s="254" t="s">
        <v>142</v>
      </c>
      <c r="AU444" s="254" t="s">
        <v>83</v>
      </c>
      <c r="AV444" s="252" t="s">
        <v>83</v>
      </c>
      <c r="AW444" s="252" t="s">
        <v>30</v>
      </c>
      <c r="AX444" s="252" t="s">
        <v>73</v>
      </c>
      <c r="AY444" s="254" t="s">
        <v>134</v>
      </c>
    </row>
    <row r="445" spans="1:65" s="244" customFormat="1" x14ac:dyDescent="0.4">
      <c r="B445" s="245"/>
      <c r="D445" s="246" t="s">
        <v>142</v>
      </c>
      <c r="E445" s="247" t="s">
        <v>1</v>
      </c>
      <c r="F445" s="248" t="s">
        <v>162</v>
      </c>
      <c r="H445" s="247" t="s">
        <v>1</v>
      </c>
      <c r="L445" s="245"/>
      <c r="M445" s="249"/>
      <c r="N445" s="250"/>
      <c r="O445" s="250"/>
      <c r="P445" s="250"/>
      <c r="Q445" s="250"/>
      <c r="R445" s="250"/>
      <c r="S445" s="250"/>
      <c r="T445" s="251"/>
      <c r="AT445" s="247" t="s">
        <v>142</v>
      </c>
      <c r="AU445" s="247" t="s">
        <v>83</v>
      </c>
      <c r="AV445" s="244" t="s">
        <v>81</v>
      </c>
      <c r="AW445" s="244" t="s">
        <v>30</v>
      </c>
      <c r="AX445" s="244" t="s">
        <v>73</v>
      </c>
      <c r="AY445" s="247" t="s">
        <v>134</v>
      </c>
    </row>
    <row r="446" spans="1:65" s="252" customFormat="1" x14ac:dyDescent="0.4">
      <c r="B446" s="253"/>
      <c r="D446" s="246" t="s">
        <v>142</v>
      </c>
      <c r="E446" s="254" t="s">
        <v>1</v>
      </c>
      <c r="F446" s="255" t="s">
        <v>214</v>
      </c>
      <c r="H446" s="256">
        <v>29.99</v>
      </c>
      <c r="L446" s="253"/>
      <c r="M446" s="257"/>
      <c r="N446" s="258"/>
      <c r="O446" s="258"/>
      <c r="P446" s="258"/>
      <c r="Q446" s="258"/>
      <c r="R446" s="258"/>
      <c r="S446" s="258"/>
      <c r="T446" s="259"/>
      <c r="AT446" s="254" t="s">
        <v>142</v>
      </c>
      <c r="AU446" s="254" t="s">
        <v>83</v>
      </c>
      <c r="AV446" s="252" t="s">
        <v>83</v>
      </c>
      <c r="AW446" s="252" t="s">
        <v>30</v>
      </c>
      <c r="AX446" s="252" t="s">
        <v>73</v>
      </c>
      <c r="AY446" s="254" t="s">
        <v>134</v>
      </c>
    </row>
    <row r="447" spans="1:65" s="260" customFormat="1" x14ac:dyDescent="0.4">
      <c r="B447" s="261"/>
      <c r="D447" s="246" t="s">
        <v>142</v>
      </c>
      <c r="E447" s="262" t="s">
        <v>1</v>
      </c>
      <c r="F447" s="263" t="s">
        <v>164</v>
      </c>
      <c r="H447" s="264">
        <v>140.9</v>
      </c>
      <c r="L447" s="261"/>
      <c r="M447" s="265"/>
      <c r="N447" s="266"/>
      <c r="O447" s="266"/>
      <c r="P447" s="266"/>
      <c r="Q447" s="266"/>
      <c r="R447" s="266"/>
      <c r="S447" s="266"/>
      <c r="T447" s="267"/>
      <c r="AT447" s="262" t="s">
        <v>142</v>
      </c>
      <c r="AU447" s="262" t="s">
        <v>83</v>
      </c>
      <c r="AV447" s="260" t="s">
        <v>140</v>
      </c>
      <c r="AW447" s="260" t="s">
        <v>30</v>
      </c>
      <c r="AX447" s="260" t="s">
        <v>81</v>
      </c>
      <c r="AY447" s="262" t="s">
        <v>134</v>
      </c>
    </row>
    <row r="448" spans="1:65" s="152" customFormat="1" ht="16.5" customHeight="1" x14ac:dyDescent="0.4">
      <c r="A448" s="149"/>
      <c r="B448" s="150"/>
      <c r="C448" s="268" t="s">
        <v>376</v>
      </c>
      <c r="D448" s="268" t="s">
        <v>292</v>
      </c>
      <c r="E448" s="269" t="s">
        <v>377</v>
      </c>
      <c r="F448" s="270" t="s">
        <v>378</v>
      </c>
      <c r="G448" s="271" t="s">
        <v>167</v>
      </c>
      <c r="H448" s="272">
        <v>4.5999999999999999E-2</v>
      </c>
      <c r="I448" s="76">
        <v>55000</v>
      </c>
      <c r="J448" s="273">
        <f>ROUND(I448*H448,2)</f>
        <v>2530</v>
      </c>
      <c r="K448" s="274"/>
      <c r="L448" s="275"/>
      <c r="M448" s="276" t="s">
        <v>1</v>
      </c>
      <c r="N448" s="277" t="s">
        <v>38</v>
      </c>
      <c r="O448" s="239"/>
      <c r="P448" s="240">
        <f>O448*H448</f>
        <v>0</v>
      </c>
      <c r="Q448" s="240">
        <v>1</v>
      </c>
      <c r="R448" s="240">
        <f>Q448*H448</f>
        <v>4.5999999999999999E-2</v>
      </c>
      <c r="S448" s="240">
        <v>0</v>
      </c>
      <c r="T448" s="241">
        <f>S448*H448</f>
        <v>0</v>
      </c>
      <c r="U448" s="149"/>
      <c r="V448" s="149"/>
      <c r="W448" s="149"/>
      <c r="X448" s="149"/>
      <c r="Y448" s="149"/>
      <c r="Z448" s="149"/>
      <c r="AA448" s="149"/>
      <c r="AB448" s="149"/>
      <c r="AC448" s="149"/>
      <c r="AD448" s="149"/>
      <c r="AE448" s="149"/>
      <c r="AR448" s="242" t="s">
        <v>379</v>
      </c>
      <c r="AT448" s="242" t="s">
        <v>292</v>
      </c>
      <c r="AU448" s="242" t="s">
        <v>83</v>
      </c>
      <c r="AY448" s="142" t="s">
        <v>134</v>
      </c>
      <c r="BE448" s="243">
        <f>IF(N448="základní",J448,0)</f>
        <v>2530</v>
      </c>
      <c r="BF448" s="243">
        <f>IF(N448="snížená",J448,0)</f>
        <v>0</v>
      </c>
      <c r="BG448" s="243">
        <f>IF(N448="zákl. přenesená",J448,0)</f>
        <v>0</v>
      </c>
      <c r="BH448" s="243">
        <f>IF(N448="sníž. přenesená",J448,0)</f>
        <v>0</v>
      </c>
      <c r="BI448" s="243">
        <f>IF(N448="nulová",J448,0)</f>
        <v>0</v>
      </c>
      <c r="BJ448" s="142" t="s">
        <v>81</v>
      </c>
      <c r="BK448" s="243">
        <f>ROUND(I448*H448,2)</f>
        <v>2530</v>
      </c>
      <c r="BL448" s="142" t="s">
        <v>307</v>
      </c>
      <c r="BM448" s="242" t="s">
        <v>380</v>
      </c>
    </row>
    <row r="449" spans="1:65" s="252" customFormat="1" x14ac:dyDescent="0.4">
      <c r="B449" s="253"/>
      <c r="D449" s="246" t="s">
        <v>142</v>
      </c>
      <c r="F449" s="255" t="s">
        <v>381</v>
      </c>
      <c r="H449" s="256">
        <v>4.5999999999999999E-2</v>
      </c>
      <c r="L449" s="253"/>
      <c r="M449" s="257"/>
      <c r="N449" s="258"/>
      <c r="O449" s="258"/>
      <c r="P449" s="258"/>
      <c r="Q449" s="258"/>
      <c r="R449" s="258"/>
      <c r="S449" s="258"/>
      <c r="T449" s="259"/>
      <c r="AT449" s="254" t="s">
        <v>142</v>
      </c>
      <c r="AU449" s="254" t="s">
        <v>83</v>
      </c>
      <c r="AV449" s="252" t="s">
        <v>83</v>
      </c>
      <c r="AW449" s="252" t="s">
        <v>3</v>
      </c>
      <c r="AX449" s="252" t="s">
        <v>81</v>
      </c>
      <c r="AY449" s="254" t="s">
        <v>134</v>
      </c>
    </row>
    <row r="450" spans="1:65" s="152" customFormat="1" ht="24.2" customHeight="1" x14ac:dyDescent="0.4">
      <c r="A450" s="149"/>
      <c r="B450" s="150"/>
      <c r="C450" s="230" t="s">
        <v>382</v>
      </c>
      <c r="D450" s="230" t="s">
        <v>136</v>
      </c>
      <c r="E450" s="231" t="s">
        <v>383</v>
      </c>
      <c r="F450" s="232" t="s">
        <v>384</v>
      </c>
      <c r="G450" s="233" t="s">
        <v>175</v>
      </c>
      <c r="H450" s="234">
        <v>140.9</v>
      </c>
      <c r="I450" s="75">
        <v>140</v>
      </c>
      <c r="J450" s="235">
        <f>ROUND(I450*H450,2)</f>
        <v>19726</v>
      </c>
      <c r="K450" s="236"/>
      <c r="L450" s="150"/>
      <c r="M450" s="237" t="s">
        <v>1</v>
      </c>
      <c r="N450" s="238" t="s">
        <v>38</v>
      </c>
      <c r="O450" s="239"/>
      <c r="P450" s="240">
        <f>O450*H450</f>
        <v>0</v>
      </c>
      <c r="Q450" s="240">
        <v>4.0000000000000002E-4</v>
      </c>
      <c r="R450" s="240">
        <f>Q450*H450</f>
        <v>5.6360000000000007E-2</v>
      </c>
      <c r="S450" s="240">
        <v>0</v>
      </c>
      <c r="T450" s="241">
        <f>S450*H450</f>
        <v>0</v>
      </c>
      <c r="U450" s="149"/>
      <c r="V450" s="149"/>
      <c r="W450" s="149"/>
      <c r="X450" s="149"/>
      <c r="Y450" s="149"/>
      <c r="Z450" s="149"/>
      <c r="AA450" s="149"/>
      <c r="AB450" s="149"/>
      <c r="AC450" s="149"/>
      <c r="AD450" s="149"/>
      <c r="AE450" s="149"/>
      <c r="AR450" s="242" t="s">
        <v>307</v>
      </c>
      <c r="AT450" s="242" t="s">
        <v>136</v>
      </c>
      <c r="AU450" s="242" t="s">
        <v>83</v>
      </c>
      <c r="AY450" s="142" t="s">
        <v>134</v>
      </c>
      <c r="BE450" s="243">
        <f>IF(N450="základní",J450,0)</f>
        <v>19726</v>
      </c>
      <c r="BF450" s="243">
        <f>IF(N450="snížená",J450,0)</f>
        <v>0</v>
      </c>
      <c r="BG450" s="243">
        <f>IF(N450="zákl. přenesená",J450,0)</f>
        <v>0</v>
      </c>
      <c r="BH450" s="243">
        <f>IF(N450="sníž. přenesená",J450,0)</f>
        <v>0</v>
      </c>
      <c r="BI450" s="243">
        <f>IF(N450="nulová",J450,0)</f>
        <v>0</v>
      </c>
      <c r="BJ450" s="142" t="s">
        <v>81</v>
      </c>
      <c r="BK450" s="243">
        <f>ROUND(I450*H450,2)</f>
        <v>19726</v>
      </c>
      <c r="BL450" s="142" t="s">
        <v>307</v>
      </c>
      <c r="BM450" s="242" t="s">
        <v>385</v>
      </c>
    </row>
    <row r="451" spans="1:65" s="244" customFormat="1" x14ac:dyDescent="0.4">
      <c r="B451" s="245"/>
      <c r="D451" s="246" t="s">
        <v>142</v>
      </c>
      <c r="E451" s="247" t="s">
        <v>1</v>
      </c>
      <c r="F451" s="248" t="s">
        <v>144</v>
      </c>
      <c r="H451" s="247" t="s">
        <v>1</v>
      </c>
      <c r="L451" s="245"/>
      <c r="M451" s="249"/>
      <c r="N451" s="250"/>
      <c r="O451" s="250"/>
      <c r="P451" s="250"/>
      <c r="Q451" s="250"/>
      <c r="R451" s="250"/>
      <c r="S451" s="250"/>
      <c r="T451" s="251"/>
      <c r="AT451" s="247" t="s">
        <v>142</v>
      </c>
      <c r="AU451" s="247" t="s">
        <v>83</v>
      </c>
      <c r="AV451" s="244" t="s">
        <v>81</v>
      </c>
      <c r="AW451" s="244" t="s">
        <v>30</v>
      </c>
      <c r="AX451" s="244" t="s">
        <v>73</v>
      </c>
      <c r="AY451" s="247" t="s">
        <v>134</v>
      </c>
    </row>
    <row r="452" spans="1:65" s="252" customFormat="1" x14ac:dyDescent="0.4">
      <c r="B452" s="253"/>
      <c r="D452" s="246" t="s">
        <v>142</v>
      </c>
      <c r="E452" s="254" t="s">
        <v>1</v>
      </c>
      <c r="F452" s="255" t="s">
        <v>204</v>
      </c>
      <c r="H452" s="256">
        <v>4.29</v>
      </c>
      <c r="L452" s="253"/>
      <c r="M452" s="257"/>
      <c r="N452" s="258"/>
      <c r="O452" s="258"/>
      <c r="P452" s="258"/>
      <c r="Q452" s="258"/>
      <c r="R452" s="258"/>
      <c r="S452" s="258"/>
      <c r="T452" s="259"/>
      <c r="AT452" s="254" t="s">
        <v>142</v>
      </c>
      <c r="AU452" s="254" t="s">
        <v>83</v>
      </c>
      <c r="AV452" s="252" t="s">
        <v>83</v>
      </c>
      <c r="AW452" s="252" t="s">
        <v>30</v>
      </c>
      <c r="AX452" s="252" t="s">
        <v>73</v>
      </c>
      <c r="AY452" s="254" t="s">
        <v>134</v>
      </c>
    </row>
    <row r="453" spans="1:65" s="244" customFormat="1" x14ac:dyDescent="0.4">
      <c r="B453" s="245"/>
      <c r="D453" s="246" t="s">
        <v>142</v>
      </c>
      <c r="E453" s="247" t="s">
        <v>1</v>
      </c>
      <c r="F453" s="248" t="s">
        <v>146</v>
      </c>
      <c r="H453" s="247" t="s">
        <v>1</v>
      </c>
      <c r="L453" s="245"/>
      <c r="M453" s="249"/>
      <c r="N453" s="250"/>
      <c r="O453" s="250"/>
      <c r="P453" s="250"/>
      <c r="Q453" s="250"/>
      <c r="R453" s="250"/>
      <c r="S453" s="250"/>
      <c r="T453" s="251"/>
      <c r="AT453" s="247" t="s">
        <v>142</v>
      </c>
      <c r="AU453" s="247" t="s">
        <v>83</v>
      </c>
      <c r="AV453" s="244" t="s">
        <v>81</v>
      </c>
      <c r="AW453" s="244" t="s">
        <v>30</v>
      </c>
      <c r="AX453" s="244" t="s">
        <v>73</v>
      </c>
      <c r="AY453" s="247" t="s">
        <v>134</v>
      </c>
    </row>
    <row r="454" spans="1:65" s="252" customFormat="1" x14ac:dyDescent="0.4">
      <c r="B454" s="253"/>
      <c r="D454" s="246" t="s">
        <v>142</v>
      </c>
      <c r="E454" s="254" t="s">
        <v>1</v>
      </c>
      <c r="F454" s="255" t="s">
        <v>205</v>
      </c>
      <c r="H454" s="256">
        <v>4.9400000000000004</v>
      </c>
      <c r="L454" s="253"/>
      <c r="M454" s="257"/>
      <c r="N454" s="258"/>
      <c r="O454" s="258"/>
      <c r="P454" s="258"/>
      <c r="Q454" s="258"/>
      <c r="R454" s="258"/>
      <c r="S454" s="258"/>
      <c r="T454" s="259"/>
      <c r="AT454" s="254" t="s">
        <v>142</v>
      </c>
      <c r="AU454" s="254" t="s">
        <v>83</v>
      </c>
      <c r="AV454" s="252" t="s">
        <v>83</v>
      </c>
      <c r="AW454" s="252" t="s">
        <v>30</v>
      </c>
      <c r="AX454" s="252" t="s">
        <v>73</v>
      </c>
      <c r="AY454" s="254" t="s">
        <v>134</v>
      </c>
    </row>
    <row r="455" spans="1:65" s="244" customFormat="1" x14ac:dyDescent="0.4">
      <c r="B455" s="245"/>
      <c r="D455" s="246" t="s">
        <v>142</v>
      </c>
      <c r="E455" s="247" t="s">
        <v>1</v>
      </c>
      <c r="F455" s="248" t="s">
        <v>148</v>
      </c>
      <c r="H455" s="247" t="s">
        <v>1</v>
      </c>
      <c r="L455" s="245"/>
      <c r="M455" s="249"/>
      <c r="N455" s="250"/>
      <c r="O455" s="250"/>
      <c r="P455" s="250"/>
      <c r="Q455" s="250"/>
      <c r="R455" s="250"/>
      <c r="S455" s="250"/>
      <c r="T455" s="251"/>
      <c r="AT455" s="247" t="s">
        <v>142</v>
      </c>
      <c r="AU455" s="247" t="s">
        <v>83</v>
      </c>
      <c r="AV455" s="244" t="s">
        <v>81</v>
      </c>
      <c r="AW455" s="244" t="s">
        <v>30</v>
      </c>
      <c r="AX455" s="244" t="s">
        <v>73</v>
      </c>
      <c r="AY455" s="247" t="s">
        <v>134</v>
      </c>
    </row>
    <row r="456" spans="1:65" s="252" customFormat="1" x14ac:dyDescent="0.4">
      <c r="B456" s="253"/>
      <c r="D456" s="246" t="s">
        <v>142</v>
      </c>
      <c r="E456" s="254" t="s">
        <v>1</v>
      </c>
      <c r="F456" s="255" t="s">
        <v>206</v>
      </c>
      <c r="H456" s="256">
        <v>41.81</v>
      </c>
      <c r="L456" s="253"/>
      <c r="M456" s="257"/>
      <c r="N456" s="258"/>
      <c r="O456" s="258"/>
      <c r="P456" s="258"/>
      <c r="Q456" s="258"/>
      <c r="R456" s="258"/>
      <c r="S456" s="258"/>
      <c r="T456" s="259"/>
      <c r="AT456" s="254" t="s">
        <v>142</v>
      </c>
      <c r="AU456" s="254" t="s">
        <v>83</v>
      </c>
      <c r="AV456" s="252" t="s">
        <v>83</v>
      </c>
      <c r="AW456" s="252" t="s">
        <v>30</v>
      </c>
      <c r="AX456" s="252" t="s">
        <v>73</v>
      </c>
      <c r="AY456" s="254" t="s">
        <v>134</v>
      </c>
    </row>
    <row r="457" spans="1:65" s="244" customFormat="1" x14ac:dyDescent="0.4">
      <c r="B457" s="245"/>
      <c r="D457" s="246" t="s">
        <v>142</v>
      </c>
      <c r="E457" s="247" t="s">
        <v>1</v>
      </c>
      <c r="F457" s="248" t="s">
        <v>150</v>
      </c>
      <c r="H457" s="247" t="s">
        <v>1</v>
      </c>
      <c r="L457" s="245"/>
      <c r="M457" s="249"/>
      <c r="N457" s="250"/>
      <c r="O457" s="250"/>
      <c r="P457" s="250"/>
      <c r="Q457" s="250"/>
      <c r="R457" s="250"/>
      <c r="S457" s="250"/>
      <c r="T457" s="251"/>
      <c r="AT457" s="247" t="s">
        <v>142</v>
      </c>
      <c r="AU457" s="247" t="s">
        <v>83</v>
      </c>
      <c r="AV457" s="244" t="s">
        <v>81</v>
      </c>
      <c r="AW457" s="244" t="s">
        <v>30</v>
      </c>
      <c r="AX457" s="244" t="s">
        <v>73</v>
      </c>
      <c r="AY457" s="247" t="s">
        <v>134</v>
      </c>
    </row>
    <row r="458" spans="1:65" s="252" customFormat="1" x14ac:dyDescent="0.4">
      <c r="B458" s="253"/>
      <c r="D458" s="246" t="s">
        <v>142</v>
      </c>
      <c r="E458" s="254" t="s">
        <v>1</v>
      </c>
      <c r="F458" s="255" t="s">
        <v>201</v>
      </c>
      <c r="H458" s="256">
        <v>5.48</v>
      </c>
      <c r="L458" s="253"/>
      <c r="M458" s="257"/>
      <c r="N458" s="258"/>
      <c r="O458" s="258"/>
      <c r="P458" s="258"/>
      <c r="Q458" s="258"/>
      <c r="R458" s="258"/>
      <c r="S458" s="258"/>
      <c r="T458" s="259"/>
      <c r="AT458" s="254" t="s">
        <v>142</v>
      </c>
      <c r="AU458" s="254" t="s">
        <v>83</v>
      </c>
      <c r="AV458" s="252" t="s">
        <v>83</v>
      </c>
      <c r="AW458" s="252" t="s">
        <v>30</v>
      </c>
      <c r="AX458" s="252" t="s">
        <v>73</v>
      </c>
      <c r="AY458" s="254" t="s">
        <v>134</v>
      </c>
    </row>
    <row r="459" spans="1:65" s="244" customFormat="1" x14ac:dyDescent="0.4">
      <c r="B459" s="245"/>
      <c r="D459" s="246" t="s">
        <v>142</v>
      </c>
      <c r="E459" s="247" t="s">
        <v>1</v>
      </c>
      <c r="F459" s="248" t="s">
        <v>152</v>
      </c>
      <c r="H459" s="247" t="s">
        <v>1</v>
      </c>
      <c r="L459" s="245"/>
      <c r="M459" s="249"/>
      <c r="N459" s="250"/>
      <c r="O459" s="250"/>
      <c r="P459" s="250"/>
      <c r="Q459" s="250"/>
      <c r="R459" s="250"/>
      <c r="S459" s="250"/>
      <c r="T459" s="251"/>
      <c r="AT459" s="247" t="s">
        <v>142</v>
      </c>
      <c r="AU459" s="247" t="s">
        <v>83</v>
      </c>
      <c r="AV459" s="244" t="s">
        <v>81</v>
      </c>
      <c r="AW459" s="244" t="s">
        <v>30</v>
      </c>
      <c r="AX459" s="244" t="s">
        <v>73</v>
      </c>
      <c r="AY459" s="247" t="s">
        <v>134</v>
      </c>
    </row>
    <row r="460" spans="1:65" s="252" customFormat="1" x14ac:dyDescent="0.4">
      <c r="B460" s="253"/>
      <c r="D460" s="246" t="s">
        <v>142</v>
      </c>
      <c r="E460" s="254" t="s">
        <v>1</v>
      </c>
      <c r="F460" s="255" t="s">
        <v>207</v>
      </c>
      <c r="H460" s="256">
        <v>3.79</v>
      </c>
      <c r="L460" s="253"/>
      <c r="M460" s="257"/>
      <c r="N460" s="258"/>
      <c r="O460" s="258"/>
      <c r="P460" s="258"/>
      <c r="Q460" s="258"/>
      <c r="R460" s="258"/>
      <c r="S460" s="258"/>
      <c r="T460" s="259"/>
      <c r="AT460" s="254" t="s">
        <v>142</v>
      </c>
      <c r="AU460" s="254" t="s">
        <v>83</v>
      </c>
      <c r="AV460" s="252" t="s">
        <v>83</v>
      </c>
      <c r="AW460" s="252" t="s">
        <v>30</v>
      </c>
      <c r="AX460" s="252" t="s">
        <v>73</v>
      </c>
      <c r="AY460" s="254" t="s">
        <v>134</v>
      </c>
    </row>
    <row r="461" spans="1:65" s="244" customFormat="1" x14ac:dyDescent="0.4">
      <c r="B461" s="245"/>
      <c r="D461" s="246" t="s">
        <v>142</v>
      </c>
      <c r="E461" s="247" t="s">
        <v>1</v>
      </c>
      <c r="F461" s="248" t="s">
        <v>154</v>
      </c>
      <c r="H461" s="247" t="s">
        <v>1</v>
      </c>
      <c r="L461" s="245"/>
      <c r="M461" s="249"/>
      <c r="N461" s="250"/>
      <c r="O461" s="250"/>
      <c r="P461" s="250"/>
      <c r="Q461" s="250"/>
      <c r="R461" s="250"/>
      <c r="S461" s="250"/>
      <c r="T461" s="251"/>
      <c r="AT461" s="247" t="s">
        <v>142</v>
      </c>
      <c r="AU461" s="247" t="s">
        <v>83</v>
      </c>
      <c r="AV461" s="244" t="s">
        <v>81</v>
      </c>
      <c r="AW461" s="244" t="s">
        <v>30</v>
      </c>
      <c r="AX461" s="244" t="s">
        <v>73</v>
      </c>
      <c r="AY461" s="247" t="s">
        <v>134</v>
      </c>
    </row>
    <row r="462" spans="1:65" s="252" customFormat="1" x14ac:dyDescent="0.4">
      <c r="B462" s="253"/>
      <c r="D462" s="246" t="s">
        <v>142</v>
      </c>
      <c r="E462" s="254" t="s">
        <v>1</v>
      </c>
      <c r="F462" s="255" t="s">
        <v>208</v>
      </c>
      <c r="H462" s="256">
        <v>10.76</v>
      </c>
      <c r="L462" s="253"/>
      <c r="M462" s="257"/>
      <c r="N462" s="258"/>
      <c r="O462" s="258"/>
      <c r="P462" s="258"/>
      <c r="Q462" s="258"/>
      <c r="R462" s="258"/>
      <c r="S462" s="258"/>
      <c r="T462" s="259"/>
      <c r="AT462" s="254" t="s">
        <v>142</v>
      </c>
      <c r="AU462" s="254" t="s">
        <v>83</v>
      </c>
      <c r="AV462" s="252" t="s">
        <v>83</v>
      </c>
      <c r="AW462" s="252" t="s">
        <v>30</v>
      </c>
      <c r="AX462" s="252" t="s">
        <v>73</v>
      </c>
      <c r="AY462" s="254" t="s">
        <v>134</v>
      </c>
    </row>
    <row r="463" spans="1:65" s="244" customFormat="1" x14ac:dyDescent="0.4">
      <c r="B463" s="245"/>
      <c r="D463" s="246" t="s">
        <v>142</v>
      </c>
      <c r="E463" s="247" t="s">
        <v>1</v>
      </c>
      <c r="F463" s="248" t="s">
        <v>156</v>
      </c>
      <c r="H463" s="247" t="s">
        <v>1</v>
      </c>
      <c r="L463" s="245"/>
      <c r="M463" s="249"/>
      <c r="N463" s="250"/>
      <c r="O463" s="250"/>
      <c r="P463" s="250"/>
      <c r="Q463" s="250"/>
      <c r="R463" s="250"/>
      <c r="S463" s="250"/>
      <c r="T463" s="251"/>
      <c r="AT463" s="247" t="s">
        <v>142</v>
      </c>
      <c r="AU463" s="247" t="s">
        <v>83</v>
      </c>
      <c r="AV463" s="244" t="s">
        <v>81</v>
      </c>
      <c r="AW463" s="244" t="s">
        <v>30</v>
      </c>
      <c r="AX463" s="244" t="s">
        <v>73</v>
      </c>
      <c r="AY463" s="247" t="s">
        <v>134</v>
      </c>
    </row>
    <row r="464" spans="1:65" s="252" customFormat="1" x14ac:dyDescent="0.4">
      <c r="B464" s="253"/>
      <c r="D464" s="246" t="s">
        <v>142</v>
      </c>
      <c r="E464" s="254" t="s">
        <v>1</v>
      </c>
      <c r="F464" s="255" t="s">
        <v>209</v>
      </c>
      <c r="H464" s="256">
        <v>23.12</v>
      </c>
      <c r="L464" s="253"/>
      <c r="M464" s="257"/>
      <c r="N464" s="258"/>
      <c r="O464" s="258"/>
      <c r="P464" s="258"/>
      <c r="Q464" s="258"/>
      <c r="R464" s="258"/>
      <c r="S464" s="258"/>
      <c r="T464" s="259"/>
      <c r="AT464" s="254" t="s">
        <v>142</v>
      </c>
      <c r="AU464" s="254" t="s">
        <v>83</v>
      </c>
      <c r="AV464" s="252" t="s">
        <v>83</v>
      </c>
      <c r="AW464" s="252" t="s">
        <v>30</v>
      </c>
      <c r="AX464" s="252" t="s">
        <v>73</v>
      </c>
      <c r="AY464" s="254" t="s">
        <v>134</v>
      </c>
    </row>
    <row r="465" spans="1:65" s="244" customFormat="1" x14ac:dyDescent="0.4">
      <c r="B465" s="245"/>
      <c r="D465" s="246" t="s">
        <v>142</v>
      </c>
      <c r="E465" s="247" t="s">
        <v>1</v>
      </c>
      <c r="F465" s="248" t="s">
        <v>158</v>
      </c>
      <c r="H465" s="247" t="s">
        <v>1</v>
      </c>
      <c r="L465" s="245"/>
      <c r="M465" s="249"/>
      <c r="N465" s="250"/>
      <c r="O465" s="250"/>
      <c r="P465" s="250"/>
      <c r="Q465" s="250"/>
      <c r="R465" s="250"/>
      <c r="S465" s="250"/>
      <c r="T465" s="251"/>
      <c r="AT465" s="247" t="s">
        <v>142</v>
      </c>
      <c r="AU465" s="247" t="s">
        <v>83</v>
      </c>
      <c r="AV465" s="244" t="s">
        <v>81</v>
      </c>
      <c r="AW465" s="244" t="s">
        <v>30</v>
      </c>
      <c r="AX465" s="244" t="s">
        <v>73</v>
      </c>
      <c r="AY465" s="247" t="s">
        <v>134</v>
      </c>
    </row>
    <row r="466" spans="1:65" s="252" customFormat="1" x14ac:dyDescent="0.4">
      <c r="B466" s="253"/>
      <c r="D466" s="246" t="s">
        <v>142</v>
      </c>
      <c r="E466" s="254" t="s">
        <v>1</v>
      </c>
      <c r="F466" s="255" t="s">
        <v>212</v>
      </c>
      <c r="H466" s="256">
        <v>10.93</v>
      </c>
      <c r="L466" s="253"/>
      <c r="M466" s="257"/>
      <c r="N466" s="258"/>
      <c r="O466" s="258"/>
      <c r="P466" s="258"/>
      <c r="Q466" s="258"/>
      <c r="R466" s="258"/>
      <c r="S466" s="258"/>
      <c r="T466" s="259"/>
      <c r="AT466" s="254" t="s">
        <v>142</v>
      </c>
      <c r="AU466" s="254" t="s">
        <v>83</v>
      </c>
      <c r="AV466" s="252" t="s">
        <v>83</v>
      </c>
      <c r="AW466" s="252" t="s">
        <v>30</v>
      </c>
      <c r="AX466" s="252" t="s">
        <v>73</v>
      </c>
      <c r="AY466" s="254" t="s">
        <v>134</v>
      </c>
    </row>
    <row r="467" spans="1:65" s="244" customFormat="1" x14ac:dyDescent="0.4">
      <c r="B467" s="245"/>
      <c r="D467" s="246" t="s">
        <v>142</v>
      </c>
      <c r="E467" s="247" t="s">
        <v>1</v>
      </c>
      <c r="F467" s="248" t="s">
        <v>160</v>
      </c>
      <c r="H467" s="247" t="s">
        <v>1</v>
      </c>
      <c r="L467" s="245"/>
      <c r="M467" s="249"/>
      <c r="N467" s="250"/>
      <c r="O467" s="250"/>
      <c r="P467" s="250"/>
      <c r="Q467" s="250"/>
      <c r="R467" s="250"/>
      <c r="S467" s="250"/>
      <c r="T467" s="251"/>
      <c r="AT467" s="247" t="s">
        <v>142</v>
      </c>
      <c r="AU467" s="247" t="s">
        <v>83</v>
      </c>
      <c r="AV467" s="244" t="s">
        <v>81</v>
      </c>
      <c r="AW467" s="244" t="s">
        <v>30</v>
      </c>
      <c r="AX467" s="244" t="s">
        <v>73</v>
      </c>
      <c r="AY467" s="247" t="s">
        <v>134</v>
      </c>
    </row>
    <row r="468" spans="1:65" s="252" customFormat="1" x14ac:dyDescent="0.4">
      <c r="B468" s="253"/>
      <c r="D468" s="246" t="s">
        <v>142</v>
      </c>
      <c r="E468" s="254" t="s">
        <v>1</v>
      </c>
      <c r="F468" s="255" t="s">
        <v>213</v>
      </c>
      <c r="H468" s="256">
        <v>5.79</v>
      </c>
      <c r="L468" s="253"/>
      <c r="M468" s="257"/>
      <c r="N468" s="258"/>
      <c r="O468" s="258"/>
      <c r="P468" s="258"/>
      <c r="Q468" s="258"/>
      <c r="R468" s="258"/>
      <c r="S468" s="258"/>
      <c r="T468" s="259"/>
      <c r="AT468" s="254" t="s">
        <v>142</v>
      </c>
      <c r="AU468" s="254" t="s">
        <v>83</v>
      </c>
      <c r="AV468" s="252" t="s">
        <v>83</v>
      </c>
      <c r="AW468" s="252" t="s">
        <v>30</v>
      </c>
      <c r="AX468" s="252" t="s">
        <v>73</v>
      </c>
      <c r="AY468" s="254" t="s">
        <v>134</v>
      </c>
    </row>
    <row r="469" spans="1:65" s="244" customFormat="1" x14ac:dyDescent="0.4">
      <c r="B469" s="245"/>
      <c r="D469" s="246" t="s">
        <v>142</v>
      </c>
      <c r="E469" s="247" t="s">
        <v>1</v>
      </c>
      <c r="F469" s="248" t="s">
        <v>162</v>
      </c>
      <c r="H469" s="247" t="s">
        <v>1</v>
      </c>
      <c r="L469" s="245"/>
      <c r="M469" s="249"/>
      <c r="N469" s="250"/>
      <c r="O469" s="250"/>
      <c r="P469" s="250"/>
      <c r="Q469" s="250"/>
      <c r="R469" s="250"/>
      <c r="S469" s="250"/>
      <c r="T469" s="251"/>
      <c r="AT469" s="247" t="s">
        <v>142</v>
      </c>
      <c r="AU469" s="247" t="s">
        <v>83</v>
      </c>
      <c r="AV469" s="244" t="s">
        <v>81</v>
      </c>
      <c r="AW469" s="244" t="s">
        <v>30</v>
      </c>
      <c r="AX469" s="244" t="s">
        <v>73</v>
      </c>
      <c r="AY469" s="247" t="s">
        <v>134</v>
      </c>
    </row>
    <row r="470" spans="1:65" s="252" customFormat="1" x14ac:dyDescent="0.4">
      <c r="B470" s="253"/>
      <c r="D470" s="246" t="s">
        <v>142</v>
      </c>
      <c r="E470" s="254" t="s">
        <v>1</v>
      </c>
      <c r="F470" s="255" t="s">
        <v>214</v>
      </c>
      <c r="H470" s="256">
        <v>29.99</v>
      </c>
      <c r="L470" s="253"/>
      <c r="M470" s="257"/>
      <c r="N470" s="258"/>
      <c r="O470" s="258"/>
      <c r="P470" s="258"/>
      <c r="Q470" s="258"/>
      <c r="R470" s="258"/>
      <c r="S470" s="258"/>
      <c r="T470" s="259"/>
      <c r="AT470" s="254" t="s">
        <v>142</v>
      </c>
      <c r="AU470" s="254" t="s">
        <v>83</v>
      </c>
      <c r="AV470" s="252" t="s">
        <v>83</v>
      </c>
      <c r="AW470" s="252" t="s">
        <v>30</v>
      </c>
      <c r="AX470" s="252" t="s">
        <v>73</v>
      </c>
      <c r="AY470" s="254" t="s">
        <v>134</v>
      </c>
    </row>
    <row r="471" spans="1:65" s="260" customFormat="1" x14ac:dyDescent="0.4">
      <c r="B471" s="261"/>
      <c r="D471" s="246" t="s">
        <v>142</v>
      </c>
      <c r="E471" s="262" t="s">
        <v>1</v>
      </c>
      <c r="F471" s="263" t="s">
        <v>164</v>
      </c>
      <c r="H471" s="264">
        <v>140.9</v>
      </c>
      <c r="L471" s="261"/>
      <c r="M471" s="265"/>
      <c r="N471" s="266"/>
      <c r="O471" s="266"/>
      <c r="P471" s="266"/>
      <c r="Q471" s="266"/>
      <c r="R471" s="266"/>
      <c r="S471" s="266"/>
      <c r="T471" s="267"/>
      <c r="AT471" s="262" t="s">
        <v>142</v>
      </c>
      <c r="AU471" s="262" t="s">
        <v>83</v>
      </c>
      <c r="AV471" s="260" t="s">
        <v>140</v>
      </c>
      <c r="AW471" s="260" t="s">
        <v>30</v>
      </c>
      <c r="AX471" s="260" t="s">
        <v>81</v>
      </c>
      <c r="AY471" s="262" t="s">
        <v>134</v>
      </c>
    </row>
    <row r="472" spans="1:65" s="152" customFormat="1" ht="55.5" customHeight="1" x14ac:dyDescent="0.4">
      <c r="A472" s="149"/>
      <c r="B472" s="150"/>
      <c r="C472" s="268" t="s">
        <v>386</v>
      </c>
      <c r="D472" s="268" t="s">
        <v>292</v>
      </c>
      <c r="E472" s="269" t="s">
        <v>387</v>
      </c>
      <c r="F472" s="270" t="s">
        <v>388</v>
      </c>
      <c r="G472" s="271" t="s">
        <v>175</v>
      </c>
      <c r="H472" s="272">
        <v>164.21899999999999</v>
      </c>
      <c r="I472" s="76">
        <v>170</v>
      </c>
      <c r="J472" s="273">
        <f>ROUND(I472*H472,2)</f>
        <v>27917.23</v>
      </c>
      <c r="K472" s="274"/>
      <c r="L472" s="275"/>
      <c r="M472" s="276" t="s">
        <v>1</v>
      </c>
      <c r="N472" s="277" t="s">
        <v>38</v>
      </c>
      <c r="O472" s="239"/>
      <c r="P472" s="240">
        <f>O472*H472</f>
        <v>0</v>
      </c>
      <c r="Q472" s="240">
        <v>4.7000000000000002E-3</v>
      </c>
      <c r="R472" s="240">
        <f>Q472*H472</f>
        <v>0.77182930000000005</v>
      </c>
      <c r="S472" s="240">
        <v>0</v>
      </c>
      <c r="T472" s="241">
        <f>S472*H472</f>
        <v>0</v>
      </c>
      <c r="U472" s="149"/>
      <c r="V472" s="149"/>
      <c r="W472" s="149"/>
      <c r="X472" s="149"/>
      <c r="Y472" s="149"/>
      <c r="Z472" s="149"/>
      <c r="AA472" s="149"/>
      <c r="AB472" s="149"/>
      <c r="AC472" s="149"/>
      <c r="AD472" s="149"/>
      <c r="AE472" s="149"/>
      <c r="AR472" s="242" t="s">
        <v>379</v>
      </c>
      <c r="AT472" s="242" t="s">
        <v>292</v>
      </c>
      <c r="AU472" s="242" t="s">
        <v>83</v>
      </c>
      <c r="AY472" s="142" t="s">
        <v>134</v>
      </c>
      <c r="BE472" s="243">
        <f>IF(N472="základní",J472,0)</f>
        <v>27917.23</v>
      </c>
      <c r="BF472" s="243">
        <f>IF(N472="snížená",J472,0)</f>
        <v>0</v>
      </c>
      <c r="BG472" s="243">
        <f>IF(N472="zákl. přenesená",J472,0)</f>
        <v>0</v>
      </c>
      <c r="BH472" s="243">
        <f>IF(N472="sníž. přenesená",J472,0)</f>
        <v>0</v>
      </c>
      <c r="BI472" s="243">
        <f>IF(N472="nulová",J472,0)</f>
        <v>0</v>
      </c>
      <c r="BJ472" s="142" t="s">
        <v>81</v>
      </c>
      <c r="BK472" s="243">
        <f>ROUND(I472*H472,2)</f>
        <v>27917.23</v>
      </c>
      <c r="BL472" s="142" t="s">
        <v>307</v>
      </c>
      <c r="BM472" s="242" t="s">
        <v>389</v>
      </c>
    </row>
    <row r="473" spans="1:65" s="252" customFormat="1" x14ac:dyDescent="0.4">
      <c r="B473" s="253"/>
      <c r="D473" s="246" t="s">
        <v>142</v>
      </c>
      <c r="F473" s="255" t="s">
        <v>390</v>
      </c>
      <c r="H473" s="256">
        <v>164.21899999999999</v>
      </c>
      <c r="L473" s="253"/>
      <c r="M473" s="257"/>
      <c r="N473" s="258"/>
      <c r="O473" s="258"/>
      <c r="P473" s="258"/>
      <c r="Q473" s="258"/>
      <c r="R473" s="258"/>
      <c r="S473" s="258"/>
      <c r="T473" s="259"/>
      <c r="AT473" s="254" t="s">
        <v>142</v>
      </c>
      <c r="AU473" s="254" t="s">
        <v>83</v>
      </c>
      <c r="AV473" s="252" t="s">
        <v>83</v>
      </c>
      <c r="AW473" s="252" t="s">
        <v>3</v>
      </c>
      <c r="AX473" s="252" t="s">
        <v>81</v>
      </c>
      <c r="AY473" s="254" t="s">
        <v>134</v>
      </c>
    </row>
    <row r="474" spans="1:65" s="152" customFormat="1" ht="24.2" customHeight="1" x14ac:dyDescent="0.4">
      <c r="A474" s="149"/>
      <c r="B474" s="150"/>
      <c r="C474" s="230" t="s">
        <v>391</v>
      </c>
      <c r="D474" s="230" t="s">
        <v>136</v>
      </c>
      <c r="E474" s="231" t="s">
        <v>392</v>
      </c>
      <c r="F474" s="232" t="s">
        <v>393</v>
      </c>
      <c r="G474" s="233" t="s">
        <v>394</v>
      </c>
      <c r="H474" s="77">
        <v>522.86699999999996</v>
      </c>
      <c r="I474" s="75">
        <v>3</v>
      </c>
      <c r="J474" s="235">
        <f>ROUND(I474*H474,2)</f>
        <v>1568.6</v>
      </c>
      <c r="K474" s="236"/>
      <c r="L474" s="150"/>
      <c r="M474" s="237" t="s">
        <v>1</v>
      </c>
      <c r="N474" s="238" t="s">
        <v>38</v>
      </c>
      <c r="O474" s="239"/>
      <c r="P474" s="240">
        <f>O474*H474</f>
        <v>0</v>
      </c>
      <c r="Q474" s="240">
        <v>0</v>
      </c>
      <c r="R474" s="240">
        <f>Q474*H474</f>
        <v>0</v>
      </c>
      <c r="S474" s="240">
        <v>0</v>
      </c>
      <c r="T474" s="241">
        <f>S474*H474</f>
        <v>0</v>
      </c>
      <c r="U474" s="149"/>
      <c r="V474" s="149"/>
      <c r="W474" s="149"/>
      <c r="X474" s="149"/>
      <c r="Y474" s="149"/>
      <c r="Z474" s="149"/>
      <c r="AA474" s="149"/>
      <c r="AB474" s="149"/>
      <c r="AC474" s="149"/>
      <c r="AD474" s="149"/>
      <c r="AE474" s="149"/>
      <c r="AR474" s="242" t="s">
        <v>307</v>
      </c>
      <c r="AT474" s="242" t="s">
        <v>136</v>
      </c>
      <c r="AU474" s="242" t="s">
        <v>83</v>
      </c>
      <c r="AY474" s="142" t="s">
        <v>134</v>
      </c>
      <c r="BE474" s="243">
        <f>IF(N474="základní",J474,0)</f>
        <v>1568.6</v>
      </c>
      <c r="BF474" s="243">
        <f>IF(N474="snížená",J474,0)</f>
        <v>0</v>
      </c>
      <c r="BG474" s="243">
        <f>IF(N474="zákl. přenesená",J474,0)</f>
        <v>0</v>
      </c>
      <c r="BH474" s="243">
        <f>IF(N474="sníž. přenesená",J474,0)</f>
        <v>0</v>
      </c>
      <c r="BI474" s="243">
        <f>IF(N474="nulová",J474,0)</f>
        <v>0</v>
      </c>
      <c r="BJ474" s="142" t="s">
        <v>81</v>
      </c>
      <c r="BK474" s="243">
        <f>ROUND(I474*H474,2)</f>
        <v>1568.6</v>
      </c>
      <c r="BL474" s="142" t="s">
        <v>307</v>
      </c>
      <c r="BM474" s="242" t="s">
        <v>395</v>
      </c>
    </row>
    <row r="475" spans="1:65" s="217" customFormat="1" ht="22.9" customHeight="1" x14ac:dyDescent="0.5">
      <c r="B475" s="218"/>
      <c r="D475" s="219" t="s">
        <v>72</v>
      </c>
      <c r="E475" s="228" t="s">
        <v>396</v>
      </c>
      <c r="F475" s="228" t="s">
        <v>397</v>
      </c>
      <c r="J475" s="229">
        <f>BK475</f>
        <v>97410</v>
      </c>
      <c r="L475" s="218"/>
      <c r="M475" s="222"/>
      <c r="N475" s="223"/>
      <c r="O475" s="223"/>
      <c r="P475" s="224">
        <f>SUM(P476:P491)</f>
        <v>0</v>
      </c>
      <c r="Q475" s="223"/>
      <c r="R475" s="224">
        <f>SUM(R476:R491)</f>
        <v>6.3479999999999995E-2</v>
      </c>
      <c r="S475" s="223"/>
      <c r="T475" s="225">
        <f>SUM(T476:T491)</f>
        <v>0</v>
      </c>
      <c r="AR475" s="219" t="s">
        <v>83</v>
      </c>
      <c r="AT475" s="226" t="s">
        <v>72</v>
      </c>
      <c r="AU475" s="226" t="s">
        <v>81</v>
      </c>
      <c r="AY475" s="219" t="s">
        <v>134</v>
      </c>
      <c r="BK475" s="227">
        <f>SUM(BK476:BK491)</f>
        <v>97410</v>
      </c>
    </row>
    <row r="476" spans="1:65" s="152" customFormat="1" ht="33" customHeight="1" x14ac:dyDescent="0.4">
      <c r="A476" s="149"/>
      <c r="B476" s="150"/>
      <c r="C476" s="230" t="s">
        <v>398</v>
      </c>
      <c r="D476" s="230" t="s">
        <v>136</v>
      </c>
      <c r="E476" s="231" t="s">
        <v>399</v>
      </c>
      <c r="F476" s="232" t="s">
        <v>400</v>
      </c>
      <c r="G476" s="233" t="s">
        <v>228</v>
      </c>
      <c r="H476" s="234">
        <v>3</v>
      </c>
      <c r="I476" s="75">
        <v>2000</v>
      </c>
      <c r="J476" s="235">
        <f>ROUND(I476*H476,2)</f>
        <v>6000</v>
      </c>
      <c r="K476" s="236"/>
      <c r="L476" s="150"/>
      <c r="M476" s="237" t="s">
        <v>1</v>
      </c>
      <c r="N476" s="238" t="s">
        <v>38</v>
      </c>
      <c r="O476" s="239"/>
      <c r="P476" s="240">
        <f>O476*H476</f>
        <v>0</v>
      </c>
      <c r="Q476" s="240">
        <v>1.01E-3</v>
      </c>
      <c r="R476" s="240">
        <f>Q476*H476</f>
        <v>3.0300000000000001E-3</v>
      </c>
      <c r="S476" s="240">
        <v>0</v>
      </c>
      <c r="T476" s="241">
        <f>S476*H476</f>
        <v>0</v>
      </c>
      <c r="U476" s="149"/>
      <c r="V476" s="149"/>
      <c r="W476" s="149"/>
      <c r="X476" s="149"/>
      <c r="Y476" s="149"/>
      <c r="Z476" s="149"/>
      <c r="AA476" s="149"/>
      <c r="AB476" s="149"/>
      <c r="AC476" s="149"/>
      <c r="AD476" s="149"/>
      <c r="AE476" s="149"/>
      <c r="AR476" s="242" t="s">
        <v>307</v>
      </c>
      <c r="AT476" s="242" t="s">
        <v>136</v>
      </c>
      <c r="AU476" s="242" t="s">
        <v>83</v>
      </c>
      <c r="AY476" s="142" t="s">
        <v>134</v>
      </c>
      <c r="BE476" s="243">
        <f>IF(N476="základní",J476,0)</f>
        <v>6000</v>
      </c>
      <c r="BF476" s="243">
        <f>IF(N476="snížená",J476,0)</f>
        <v>0</v>
      </c>
      <c r="BG476" s="243">
        <f>IF(N476="zákl. přenesená",J476,0)</f>
        <v>0</v>
      </c>
      <c r="BH476" s="243">
        <f>IF(N476="sníž. přenesená",J476,0)</f>
        <v>0</v>
      </c>
      <c r="BI476" s="243">
        <f>IF(N476="nulová",J476,0)</f>
        <v>0</v>
      </c>
      <c r="BJ476" s="142" t="s">
        <v>81</v>
      </c>
      <c r="BK476" s="243">
        <f>ROUND(I476*H476,2)</f>
        <v>6000</v>
      </c>
      <c r="BL476" s="142" t="s">
        <v>307</v>
      </c>
      <c r="BM476" s="242" t="s">
        <v>401</v>
      </c>
    </row>
    <row r="477" spans="1:65" s="244" customFormat="1" x14ac:dyDescent="0.4">
      <c r="B477" s="245"/>
      <c r="D477" s="246" t="s">
        <v>142</v>
      </c>
      <c r="E477" s="247" t="s">
        <v>1</v>
      </c>
      <c r="F477" s="248" t="s">
        <v>152</v>
      </c>
      <c r="H477" s="247" t="s">
        <v>1</v>
      </c>
      <c r="L477" s="245"/>
      <c r="M477" s="249"/>
      <c r="N477" s="250"/>
      <c r="O477" s="250"/>
      <c r="P477" s="250"/>
      <c r="Q477" s="250"/>
      <c r="R477" s="250"/>
      <c r="S477" s="250"/>
      <c r="T477" s="251"/>
      <c r="AT477" s="247" t="s">
        <v>142</v>
      </c>
      <c r="AU477" s="247" t="s">
        <v>83</v>
      </c>
      <c r="AV477" s="244" t="s">
        <v>81</v>
      </c>
      <c r="AW477" s="244" t="s">
        <v>30</v>
      </c>
      <c r="AX477" s="244" t="s">
        <v>73</v>
      </c>
      <c r="AY477" s="247" t="s">
        <v>134</v>
      </c>
    </row>
    <row r="478" spans="1:65" s="252" customFormat="1" x14ac:dyDescent="0.4">
      <c r="B478" s="253"/>
      <c r="D478" s="246" t="s">
        <v>142</v>
      </c>
      <c r="E478" s="254" t="s">
        <v>1</v>
      </c>
      <c r="F478" s="255" t="s">
        <v>81</v>
      </c>
      <c r="H478" s="256">
        <v>1</v>
      </c>
      <c r="L478" s="253"/>
      <c r="M478" s="257"/>
      <c r="N478" s="258"/>
      <c r="O478" s="258"/>
      <c r="P478" s="258"/>
      <c r="Q478" s="258"/>
      <c r="R478" s="258"/>
      <c r="S478" s="258"/>
      <c r="T478" s="259"/>
      <c r="AT478" s="254" t="s">
        <v>142</v>
      </c>
      <c r="AU478" s="254" t="s">
        <v>83</v>
      </c>
      <c r="AV478" s="252" t="s">
        <v>83</v>
      </c>
      <c r="AW478" s="252" t="s">
        <v>30</v>
      </c>
      <c r="AX478" s="252" t="s">
        <v>73</v>
      </c>
      <c r="AY478" s="254" t="s">
        <v>134</v>
      </c>
    </row>
    <row r="479" spans="1:65" s="244" customFormat="1" x14ac:dyDescent="0.4">
      <c r="B479" s="245"/>
      <c r="D479" s="246" t="s">
        <v>142</v>
      </c>
      <c r="E479" s="247" t="s">
        <v>1</v>
      </c>
      <c r="F479" s="248" t="s">
        <v>156</v>
      </c>
      <c r="H479" s="247" t="s">
        <v>1</v>
      </c>
      <c r="L479" s="245"/>
      <c r="M479" s="249"/>
      <c r="N479" s="250"/>
      <c r="O479" s="250"/>
      <c r="P479" s="250"/>
      <c r="Q479" s="250"/>
      <c r="R479" s="250"/>
      <c r="S479" s="250"/>
      <c r="T479" s="251"/>
      <c r="AT479" s="247" t="s">
        <v>142</v>
      </c>
      <c r="AU479" s="247" t="s">
        <v>83</v>
      </c>
      <c r="AV479" s="244" t="s">
        <v>81</v>
      </c>
      <c r="AW479" s="244" t="s">
        <v>30</v>
      </c>
      <c r="AX479" s="244" t="s">
        <v>73</v>
      </c>
      <c r="AY479" s="247" t="s">
        <v>134</v>
      </c>
    </row>
    <row r="480" spans="1:65" s="252" customFormat="1" x14ac:dyDescent="0.4">
      <c r="B480" s="253"/>
      <c r="D480" s="246" t="s">
        <v>142</v>
      </c>
      <c r="E480" s="254" t="s">
        <v>1</v>
      </c>
      <c r="F480" s="255" t="s">
        <v>81</v>
      </c>
      <c r="H480" s="256">
        <v>1</v>
      </c>
      <c r="L480" s="253"/>
      <c r="M480" s="257"/>
      <c r="N480" s="258"/>
      <c r="O480" s="258"/>
      <c r="P480" s="258"/>
      <c r="Q480" s="258"/>
      <c r="R480" s="258"/>
      <c r="S480" s="258"/>
      <c r="T480" s="259"/>
      <c r="AT480" s="254" t="s">
        <v>142</v>
      </c>
      <c r="AU480" s="254" t="s">
        <v>83</v>
      </c>
      <c r="AV480" s="252" t="s">
        <v>83</v>
      </c>
      <c r="AW480" s="252" t="s">
        <v>30</v>
      </c>
      <c r="AX480" s="252" t="s">
        <v>73</v>
      </c>
      <c r="AY480" s="254" t="s">
        <v>134</v>
      </c>
    </row>
    <row r="481" spans="1:65" s="244" customFormat="1" x14ac:dyDescent="0.4">
      <c r="B481" s="245"/>
      <c r="D481" s="246" t="s">
        <v>142</v>
      </c>
      <c r="E481" s="247" t="s">
        <v>1</v>
      </c>
      <c r="F481" s="248" t="s">
        <v>160</v>
      </c>
      <c r="H481" s="247" t="s">
        <v>1</v>
      </c>
      <c r="L481" s="245"/>
      <c r="M481" s="249"/>
      <c r="N481" s="250"/>
      <c r="O481" s="250"/>
      <c r="P481" s="250"/>
      <c r="Q481" s="250"/>
      <c r="R481" s="250"/>
      <c r="S481" s="250"/>
      <c r="T481" s="251"/>
      <c r="AT481" s="247" t="s">
        <v>142</v>
      </c>
      <c r="AU481" s="247" t="s">
        <v>83</v>
      </c>
      <c r="AV481" s="244" t="s">
        <v>81</v>
      </c>
      <c r="AW481" s="244" t="s">
        <v>30</v>
      </c>
      <c r="AX481" s="244" t="s">
        <v>73</v>
      </c>
      <c r="AY481" s="247" t="s">
        <v>134</v>
      </c>
    </row>
    <row r="482" spans="1:65" s="252" customFormat="1" x14ac:dyDescent="0.4">
      <c r="B482" s="253"/>
      <c r="D482" s="246" t="s">
        <v>142</v>
      </c>
      <c r="E482" s="254" t="s">
        <v>1</v>
      </c>
      <c r="F482" s="255" t="s">
        <v>81</v>
      </c>
      <c r="H482" s="256">
        <v>1</v>
      </c>
      <c r="L482" s="253"/>
      <c r="M482" s="257"/>
      <c r="N482" s="258"/>
      <c r="O482" s="258"/>
      <c r="P482" s="258"/>
      <c r="Q482" s="258"/>
      <c r="R482" s="258"/>
      <c r="S482" s="258"/>
      <c r="T482" s="259"/>
      <c r="AT482" s="254" t="s">
        <v>142</v>
      </c>
      <c r="AU482" s="254" t="s">
        <v>83</v>
      </c>
      <c r="AV482" s="252" t="s">
        <v>83</v>
      </c>
      <c r="AW482" s="252" t="s">
        <v>30</v>
      </c>
      <c r="AX482" s="252" t="s">
        <v>73</v>
      </c>
      <c r="AY482" s="254" t="s">
        <v>134</v>
      </c>
    </row>
    <row r="483" spans="1:65" s="260" customFormat="1" x14ac:dyDescent="0.4">
      <c r="B483" s="261"/>
      <c r="D483" s="246" t="s">
        <v>142</v>
      </c>
      <c r="E483" s="262" t="s">
        <v>1</v>
      </c>
      <c r="F483" s="263" t="s">
        <v>164</v>
      </c>
      <c r="H483" s="264">
        <v>3</v>
      </c>
      <c r="L483" s="261"/>
      <c r="M483" s="265"/>
      <c r="N483" s="266"/>
      <c r="O483" s="266"/>
      <c r="P483" s="266"/>
      <c r="Q483" s="266"/>
      <c r="R483" s="266"/>
      <c r="S483" s="266"/>
      <c r="T483" s="267"/>
      <c r="AT483" s="262" t="s">
        <v>142</v>
      </c>
      <c r="AU483" s="262" t="s">
        <v>83</v>
      </c>
      <c r="AV483" s="260" t="s">
        <v>140</v>
      </c>
      <c r="AW483" s="260" t="s">
        <v>30</v>
      </c>
      <c r="AX483" s="260" t="s">
        <v>81</v>
      </c>
      <c r="AY483" s="262" t="s">
        <v>134</v>
      </c>
    </row>
    <row r="484" spans="1:65" s="152" customFormat="1" ht="24.2" customHeight="1" x14ac:dyDescent="0.4">
      <c r="A484" s="149"/>
      <c r="B484" s="150"/>
      <c r="C484" s="230" t="s">
        <v>379</v>
      </c>
      <c r="D484" s="230" t="s">
        <v>136</v>
      </c>
      <c r="E484" s="231" t="s">
        <v>402</v>
      </c>
      <c r="F484" s="232" t="s">
        <v>403</v>
      </c>
      <c r="G484" s="233" t="s">
        <v>192</v>
      </c>
      <c r="H484" s="234">
        <v>15.5</v>
      </c>
      <c r="I484" s="75">
        <v>5000</v>
      </c>
      <c r="J484" s="235">
        <f>ROUND(I484*H484,2)</f>
        <v>77500</v>
      </c>
      <c r="K484" s="236"/>
      <c r="L484" s="150"/>
      <c r="M484" s="237" t="s">
        <v>1</v>
      </c>
      <c r="N484" s="238" t="s">
        <v>38</v>
      </c>
      <c r="O484" s="239"/>
      <c r="P484" s="240">
        <f>O484*H484</f>
        <v>0</v>
      </c>
      <c r="Q484" s="240">
        <v>3.8999999999999998E-3</v>
      </c>
      <c r="R484" s="240">
        <f>Q484*H484</f>
        <v>6.0449999999999997E-2</v>
      </c>
      <c r="S484" s="240">
        <v>0</v>
      </c>
      <c r="T484" s="241">
        <f>S484*H484</f>
        <v>0</v>
      </c>
      <c r="U484" s="149"/>
      <c r="V484" s="149"/>
      <c r="W484" s="149"/>
      <c r="X484" s="149"/>
      <c r="Y484" s="149"/>
      <c r="Z484" s="149"/>
      <c r="AA484" s="149"/>
      <c r="AB484" s="149"/>
      <c r="AC484" s="149"/>
      <c r="AD484" s="149"/>
      <c r="AE484" s="149"/>
      <c r="AR484" s="242" t="s">
        <v>307</v>
      </c>
      <c r="AT484" s="242" t="s">
        <v>136</v>
      </c>
      <c r="AU484" s="242" t="s">
        <v>83</v>
      </c>
      <c r="AY484" s="142" t="s">
        <v>134</v>
      </c>
      <c r="BE484" s="243">
        <f>IF(N484="základní",J484,0)</f>
        <v>77500</v>
      </c>
      <c r="BF484" s="243">
        <f>IF(N484="snížená",J484,0)</f>
        <v>0</v>
      </c>
      <c r="BG484" s="243">
        <f>IF(N484="zákl. přenesená",J484,0)</f>
        <v>0</v>
      </c>
      <c r="BH484" s="243">
        <f>IF(N484="sníž. přenesená",J484,0)</f>
        <v>0</v>
      </c>
      <c r="BI484" s="243">
        <f>IF(N484="nulová",J484,0)</f>
        <v>0</v>
      </c>
      <c r="BJ484" s="142" t="s">
        <v>81</v>
      </c>
      <c r="BK484" s="243">
        <f>ROUND(I484*H484,2)</f>
        <v>77500</v>
      </c>
      <c r="BL484" s="142" t="s">
        <v>307</v>
      </c>
      <c r="BM484" s="242" t="s">
        <v>404</v>
      </c>
    </row>
    <row r="485" spans="1:65" s="244" customFormat="1" x14ac:dyDescent="0.4">
      <c r="B485" s="245"/>
      <c r="D485" s="246" t="s">
        <v>142</v>
      </c>
      <c r="E485" s="247" t="s">
        <v>1</v>
      </c>
      <c r="F485" s="248" t="s">
        <v>154</v>
      </c>
      <c r="H485" s="247" t="s">
        <v>1</v>
      </c>
      <c r="L485" s="245"/>
      <c r="M485" s="249"/>
      <c r="N485" s="250"/>
      <c r="O485" s="250"/>
      <c r="P485" s="250"/>
      <c r="Q485" s="250"/>
      <c r="R485" s="250"/>
      <c r="S485" s="250"/>
      <c r="T485" s="251"/>
      <c r="AT485" s="247" t="s">
        <v>142</v>
      </c>
      <c r="AU485" s="247" t="s">
        <v>83</v>
      </c>
      <c r="AV485" s="244" t="s">
        <v>81</v>
      </c>
      <c r="AW485" s="244" t="s">
        <v>30</v>
      </c>
      <c r="AX485" s="244" t="s">
        <v>73</v>
      </c>
      <c r="AY485" s="247" t="s">
        <v>134</v>
      </c>
    </row>
    <row r="486" spans="1:65" s="252" customFormat="1" x14ac:dyDescent="0.4">
      <c r="B486" s="253"/>
      <c r="D486" s="246" t="s">
        <v>142</v>
      </c>
      <c r="E486" s="254" t="s">
        <v>1</v>
      </c>
      <c r="F486" s="255" t="s">
        <v>405</v>
      </c>
      <c r="H486" s="256">
        <v>7.75</v>
      </c>
      <c r="L486" s="253"/>
      <c r="M486" s="257"/>
      <c r="N486" s="258"/>
      <c r="O486" s="258"/>
      <c r="P486" s="258"/>
      <c r="Q486" s="258"/>
      <c r="R486" s="258"/>
      <c r="S486" s="258"/>
      <c r="T486" s="259"/>
      <c r="AT486" s="254" t="s">
        <v>142</v>
      </c>
      <c r="AU486" s="254" t="s">
        <v>83</v>
      </c>
      <c r="AV486" s="252" t="s">
        <v>83</v>
      </c>
      <c r="AW486" s="252" t="s">
        <v>30</v>
      </c>
      <c r="AX486" s="252" t="s">
        <v>73</v>
      </c>
      <c r="AY486" s="254" t="s">
        <v>134</v>
      </c>
    </row>
    <row r="487" spans="1:65" s="244" customFormat="1" x14ac:dyDescent="0.4">
      <c r="B487" s="245"/>
      <c r="D487" s="246" t="s">
        <v>142</v>
      </c>
      <c r="E487" s="247" t="s">
        <v>1</v>
      </c>
      <c r="F487" s="248" t="s">
        <v>158</v>
      </c>
      <c r="H487" s="247" t="s">
        <v>1</v>
      </c>
      <c r="L487" s="245"/>
      <c r="M487" s="249"/>
      <c r="N487" s="250"/>
      <c r="O487" s="250"/>
      <c r="P487" s="250"/>
      <c r="Q487" s="250"/>
      <c r="R487" s="250"/>
      <c r="S487" s="250"/>
      <c r="T487" s="251"/>
      <c r="AT487" s="247" t="s">
        <v>142</v>
      </c>
      <c r="AU487" s="247" t="s">
        <v>83</v>
      </c>
      <c r="AV487" s="244" t="s">
        <v>81</v>
      </c>
      <c r="AW487" s="244" t="s">
        <v>30</v>
      </c>
      <c r="AX487" s="244" t="s">
        <v>73</v>
      </c>
      <c r="AY487" s="247" t="s">
        <v>134</v>
      </c>
    </row>
    <row r="488" spans="1:65" s="252" customFormat="1" x14ac:dyDescent="0.4">
      <c r="B488" s="253"/>
      <c r="D488" s="246" t="s">
        <v>142</v>
      </c>
      <c r="E488" s="254" t="s">
        <v>1</v>
      </c>
      <c r="F488" s="255" t="s">
        <v>405</v>
      </c>
      <c r="H488" s="256">
        <v>7.75</v>
      </c>
      <c r="L488" s="253"/>
      <c r="M488" s="257"/>
      <c r="N488" s="258"/>
      <c r="O488" s="258"/>
      <c r="P488" s="258"/>
      <c r="Q488" s="258"/>
      <c r="R488" s="258"/>
      <c r="S488" s="258"/>
      <c r="T488" s="259"/>
      <c r="AT488" s="254" t="s">
        <v>142</v>
      </c>
      <c r="AU488" s="254" t="s">
        <v>83</v>
      </c>
      <c r="AV488" s="252" t="s">
        <v>83</v>
      </c>
      <c r="AW488" s="252" t="s">
        <v>30</v>
      </c>
      <c r="AX488" s="252" t="s">
        <v>73</v>
      </c>
      <c r="AY488" s="254" t="s">
        <v>134</v>
      </c>
    </row>
    <row r="489" spans="1:65" s="260" customFormat="1" x14ac:dyDescent="0.4">
      <c r="B489" s="261"/>
      <c r="D489" s="246" t="s">
        <v>142</v>
      </c>
      <c r="E489" s="262" t="s">
        <v>1</v>
      </c>
      <c r="F489" s="263" t="s">
        <v>164</v>
      </c>
      <c r="H489" s="264">
        <v>15.5</v>
      </c>
      <c r="L489" s="261"/>
      <c r="M489" s="265"/>
      <c r="N489" s="266"/>
      <c r="O489" s="266"/>
      <c r="P489" s="266"/>
      <c r="Q489" s="266"/>
      <c r="R489" s="266"/>
      <c r="S489" s="266"/>
      <c r="T489" s="267"/>
      <c r="AT489" s="262" t="s">
        <v>142</v>
      </c>
      <c r="AU489" s="262" t="s">
        <v>83</v>
      </c>
      <c r="AV489" s="260" t="s">
        <v>140</v>
      </c>
      <c r="AW489" s="260" t="s">
        <v>30</v>
      </c>
      <c r="AX489" s="260" t="s">
        <v>81</v>
      </c>
      <c r="AY489" s="262" t="s">
        <v>134</v>
      </c>
    </row>
    <row r="490" spans="1:65" s="152" customFormat="1" ht="24.2" customHeight="1" x14ac:dyDescent="0.4">
      <c r="A490" s="149"/>
      <c r="B490" s="150"/>
      <c r="C490" s="230" t="s">
        <v>406</v>
      </c>
      <c r="D490" s="230" t="s">
        <v>136</v>
      </c>
      <c r="E490" s="231" t="s">
        <v>407</v>
      </c>
      <c r="F490" s="232" t="s">
        <v>408</v>
      </c>
      <c r="G490" s="233" t="s">
        <v>342</v>
      </c>
      <c r="H490" s="234">
        <v>1</v>
      </c>
      <c r="I490" s="75">
        <v>12000</v>
      </c>
      <c r="J490" s="235">
        <f>ROUND(I490*H490,2)</f>
        <v>12000</v>
      </c>
      <c r="K490" s="236"/>
      <c r="L490" s="150"/>
      <c r="M490" s="237" t="s">
        <v>1</v>
      </c>
      <c r="N490" s="238" t="s">
        <v>38</v>
      </c>
      <c r="O490" s="239"/>
      <c r="P490" s="240">
        <f>O490*H490</f>
        <v>0</v>
      </c>
      <c r="Q490" s="240">
        <v>0</v>
      </c>
      <c r="R490" s="240">
        <f>Q490*H490</f>
        <v>0</v>
      </c>
      <c r="S490" s="240">
        <v>0</v>
      </c>
      <c r="T490" s="241">
        <f>S490*H490</f>
        <v>0</v>
      </c>
      <c r="U490" s="149"/>
      <c r="V490" s="149"/>
      <c r="W490" s="149"/>
      <c r="X490" s="149"/>
      <c r="Y490" s="149"/>
      <c r="Z490" s="149"/>
      <c r="AA490" s="149"/>
      <c r="AB490" s="149"/>
      <c r="AC490" s="149"/>
      <c r="AD490" s="149"/>
      <c r="AE490" s="149"/>
      <c r="AR490" s="242" t="s">
        <v>307</v>
      </c>
      <c r="AT490" s="242" t="s">
        <v>136</v>
      </c>
      <c r="AU490" s="242" t="s">
        <v>83</v>
      </c>
      <c r="AY490" s="142" t="s">
        <v>134</v>
      </c>
      <c r="BE490" s="243">
        <f>IF(N490="základní",J490,0)</f>
        <v>12000</v>
      </c>
      <c r="BF490" s="243">
        <f>IF(N490="snížená",J490,0)</f>
        <v>0</v>
      </c>
      <c r="BG490" s="243">
        <f>IF(N490="zákl. přenesená",J490,0)</f>
        <v>0</v>
      </c>
      <c r="BH490" s="243">
        <f>IF(N490="sníž. přenesená",J490,0)</f>
        <v>0</v>
      </c>
      <c r="BI490" s="243">
        <f>IF(N490="nulová",J490,0)</f>
        <v>0</v>
      </c>
      <c r="BJ490" s="142" t="s">
        <v>81</v>
      </c>
      <c r="BK490" s="243">
        <f>ROUND(I490*H490,2)</f>
        <v>12000</v>
      </c>
      <c r="BL490" s="142" t="s">
        <v>307</v>
      </c>
      <c r="BM490" s="242" t="s">
        <v>409</v>
      </c>
    </row>
    <row r="491" spans="1:65" s="152" customFormat="1" ht="24.2" customHeight="1" x14ac:dyDescent="0.4">
      <c r="A491" s="149"/>
      <c r="B491" s="150"/>
      <c r="C491" s="230" t="s">
        <v>410</v>
      </c>
      <c r="D491" s="230" t="s">
        <v>136</v>
      </c>
      <c r="E491" s="231" t="s">
        <v>411</v>
      </c>
      <c r="F491" s="232" t="s">
        <v>412</v>
      </c>
      <c r="G491" s="233" t="s">
        <v>394</v>
      </c>
      <c r="H491" s="77">
        <v>955</v>
      </c>
      <c r="I491" s="75">
        <v>2</v>
      </c>
      <c r="J491" s="235">
        <f>ROUND(I491*H491,2)</f>
        <v>1910</v>
      </c>
      <c r="K491" s="236"/>
      <c r="L491" s="150"/>
      <c r="M491" s="237" t="s">
        <v>1</v>
      </c>
      <c r="N491" s="238" t="s">
        <v>38</v>
      </c>
      <c r="O491" s="239"/>
      <c r="P491" s="240">
        <f>O491*H491</f>
        <v>0</v>
      </c>
      <c r="Q491" s="240">
        <v>0</v>
      </c>
      <c r="R491" s="240">
        <f>Q491*H491</f>
        <v>0</v>
      </c>
      <c r="S491" s="240">
        <v>0</v>
      </c>
      <c r="T491" s="241">
        <f>S491*H491</f>
        <v>0</v>
      </c>
      <c r="U491" s="149"/>
      <c r="V491" s="149"/>
      <c r="W491" s="149"/>
      <c r="X491" s="149"/>
      <c r="Y491" s="149"/>
      <c r="Z491" s="149"/>
      <c r="AA491" s="149"/>
      <c r="AB491" s="149"/>
      <c r="AC491" s="149"/>
      <c r="AD491" s="149"/>
      <c r="AE491" s="149"/>
      <c r="AR491" s="242" t="s">
        <v>307</v>
      </c>
      <c r="AT491" s="242" t="s">
        <v>136</v>
      </c>
      <c r="AU491" s="242" t="s">
        <v>83</v>
      </c>
      <c r="AY491" s="142" t="s">
        <v>134</v>
      </c>
      <c r="BE491" s="243">
        <f>IF(N491="základní",J491,0)</f>
        <v>1910</v>
      </c>
      <c r="BF491" s="243">
        <f>IF(N491="snížená",J491,0)</f>
        <v>0</v>
      </c>
      <c r="BG491" s="243">
        <f>IF(N491="zákl. přenesená",J491,0)</f>
        <v>0</v>
      </c>
      <c r="BH491" s="243">
        <f>IF(N491="sníž. přenesená",J491,0)</f>
        <v>0</v>
      </c>
      <c r="BI491" s="243">
        <f>IF(N491="nulová",J491,0)</f>
        <v>0</v>
      </c>
      <c r="BJ491" s="142" t="s">
        <v>81</v>
      </c>
      <c r="BK491" s="243">
        <f>ROUND(I491*H491,2)</f>
        <v>1910</v>
      </c>
      <c r="BL491" s="142" t="s">
        <v>307</v>
      </c>
      <c r="BM491" s="242" t="s">
        <v>413</v>
      </c>
    </row>
    <row r="492" spans="1:65" s="217" customFormat="1" ht="22.9" customHeight="1" x14ac:dyDescent="0.5">
      <c r="B492" s="218"/>
      <c r="D492" s="219" t="s">
        <v>72</v>
      </c>
      <c r="E492" s="228" t="s">
        <v>414</v>
      </c>
      <c r="F492" s="228" t="s">
        <v>415</v>
      </c>
      <c r="J492" s="229">
        <f>BK492</f>
        <v>943194</v>
      </c>
      <c r="L492" s="218"/>
      <c r="M492" s="222"/>
      <c r="N492" s="223"/>
      <c r="O492" s="223"/>
      <c r="P492" s="224">
        <f>SUM(P493:P693)</f>
        <v>0</v>
      </c>
      <c r="Q492" s="223"/>
      <c r="R492" s="224">
        <f>SUM(R493:R693)</f>
        <v>0.32586999999999994</v>
      </c>
      <c r="S492" s="223"/>
      <c r="T492" s="225">
        <f>SUM(T493:T693)</f>
        <v>0.92697000000000018</v>
      </c>
      <c r="AR492" s="219" t="s">
        <v>83</v>
      </c>
      <c r="AT492" s="226" t="s">
        <v>72</v>
      </c>
      <c r="AU492" s="226" t="s">
        <v>81</v>
      </c>
      <c r="AY492" s="219" t="s">
        <v>134</v>
      </c>
      <c r="BK492" s="227">
        <f>SUM(BK493:BK693)</f>
        <v>943194</v>
      </c>
    </row>
    <row r="493" spans="1:65" s="152" customFormat="1" ht="24.2" customHeight="1" x14ac:dyDescent="0.4">
      <c r="A493" s="149"/>
      <c r="B493" s="150"/>
      <c r="C493" s="230" t="s">
        <v>416</v>
      </c>
      <c r="D493" s="230" t="s">
        <v>136</v>
      </c>
      <c r="E493" s="231" t="s">
        <v>417</v>
      </c>
      <c r="F493" s="232" t="s">
        <v>418</v>
      </c>
      <c r="G493" s="233" t="s">
        <v>342</v>
      </c>
      <c r="H493" s="234">
        <v>4</v>
      </c>
      <c r="I493" s="75">
        <v>15000</v>
      </c>
      <c r="J493" s="235">
        <f>ROUND(I493*H493,2)</f>
        <v>60000</v>
      </c>
      <c r="K493" s="236"/>
      <c r="L493" s="150"/>
      <c r="M493" s="237" t="s">
        <v>1</v>
      </c>
      <c r="N493" s="238" t="s">
        <v>38</v>
      </c>
      <c r="O493" s="239"/>
      <c r="P493" s="240">
        <f>O493*H493</f>
        <v>0</v>
      </c>
      <c r="Q493" s="240">
        <v>1.8079999999999999E-2</v>
      </c>
      <c r="R493" s="240">
        <f>Q493*H493</f>
        <v>7.2319999999999995E-2</v>
      </c>
      <c r="S493" s="240">
        <v>0</v>
      </c>
      <c r="T493" s="241">
        <f>S493*H493</f>
        <v>0</v>
      </c>
      <c r="U493" s="149"/>
      <c r="V493" s="149"/>
      <c r="W493" s="149"/>
      <c r="X493" s="149"/>
      <c r="Y493" s="149"/>
      <c r="Z493" s="149"/>
      <c r="AA493" s="149"/>
      <c r="AB493" s="149"/>
      <c r="AC493" s="149"/>
      <c r="AD493" s="149"/>
      <c r="AE493" s="149"/>
      <c r="AR493" s="242" t="s">
        <v>307</v>
      </c>
      <c r="AT493" s="242" t="s">
        <v>136</v>
      </c>
      <c r="AU493" s="242" t="s">
        <v>83</v>
      </c>
      <c r="AY493" s="142" t="s">
        <v>134</v>
      </c>
      <c r="BE493" s="243">
        <f>IF(N493="základní",J493,0)</f>
        <v>60000</v>
      </c>
      <c r="BF493" s="243">
        <f>IF(N493="snížená",J493,0)</f>
        <v>0</v>
      </c>
      <c r="BG493" s="243">
        <f>IF(N493="zákl. přenesená",J493,0)</f>
        <v>0</v>
      </c>
      <c r="BH493" s="243">
        <f>IF(N493="sníž. přenesená",J493,0)</f>
        <v>0</v>
      </c>
      <c r="BI493" s="243">
        <f>IF(N493="nulová",J493,0)</f>
        <v>0</v>
      </c>
      <c r="BJ493" s="142" t="s">
        <v>81</v>
      </c>
      <c r="BK493" s="243">
        <f>ROUND(I493*H493,2)</f>
        <v>60000</v>
      </c>
      <c r="BL493" s="142" t="s">
        <v>307</v>
      </c>
      <c r="BM493" s="242" t="s">
        <v>419</v>
      </c>
    </row>
    <row r="494" spans="1:65" s="244" customFormat="1" x14ac:dyDescent="0.4">
      <c r="B494" s="245"/>
      <c r="D494" s="246" t="s">
        <v>142</v>
      </c>
      <c r="E494" s="247" t="s">
        <v>1</v>
      </c>
      <c r="F494" s="248" t="s">
        <v>150</v>
      </c>
      <c r="H494" s="247" t="s">
        <v>1</v>
      </c>
      <c r="L494" s="245"/>
      <c r="M494" s="249"/>
      <c r="N494" s="250"/>
      <c r="O494" s="250"/>
      <c r="P494" s="250"/>
      <c r="Q494" s="250"/>
      <c r="R494" s="250"/>
      <c r="S494" s="250"/>
      <c r="T494" s="251"/>
      <c r="AT494" s="247" t="s">
        <v>142</v>
      </c>
      <c r="AU494" s="247" t="s">
        <v>83</v>
      </c>
      <c r="AV494" s="244" t="s">
        <v>81</v>
      </c>
      <c r="AW494" s="244" t="s">
        <v>30</v>
      </c>
      <c r="AX494" s="244" t="s">
        <v>73</v>
      </c>
      <c r="AY494" s="247" t="s">
        <v>134</v>
      </c>
    </row>
    <row r="495" spans="1:65" s="252" customFormat="1" x14ac:dyDescent="0.4">
      <c r="B495" s="253"/>
      <c r="D495" s="246" t="s">
        <v>142</v>
      </c>
      <c r="E495" s="254" t="s">
        <v>1</v>
      </c>
      <c r="F495" s="255" t="s">
        <v>230</v>
      </c>
      <c r="H495" s="256">
        <v>2</v>
      </c>
      <c r="L495" s="253"/>
      <c r="M495" s="257"/>
      <c r="N495" s="258"/>
      <c r="O495" s="258"/>
      <c r="P495" s="258"/>
      <c r="Q495" s="258"/>
      <c r="R495" s="258"/>
      <c r="S495" s="258"/>
      <c r="T495" s="259"/>
      <c r="AT495" s="254" t="s">
        <v>142</v>
      </c>
      <c r="AU495" s="254" t="s">
        <v>83</v>
      </c>
      <c r="AV495" s="252" t="s">
        <v>83</v>
      </c>
      <c r="AW495" s="252" t="s">
        <v>30</v>
      </c>
      <c r="AX495" s="252" t="s">
        <v>73</v>
      </c>
      <c r="AY495" s="254" t="s">
        <v>134</v>
      </c>
    </row>
    <row r="496" spans="1:65" s="244" customFormat="1" x14ac:dyDescent="0.4">
      <c r="B496" s="245"/>
      <c r="D496" s="246" t="s">
        <v>142</v>
      </c>
      <c r="E496" s="247" t="s">
        <v>1</v>
      </c>
      <c r="F496" s="248" t="s">
        <v>420</v>
      </c>
      <c r="H496" s="247" t="s">
        <v>1</v>
      </c>
      <c r="L496" s="245"/>
      <c r="M496" s="249"/>
      <c r="N496" s="250"/>
      <c r="O496" s="250"/>
      <c r="P496" s="250"/>
      <c r="Q496" s="250"/>
      <c r="R496" s="250"/>
      <c r="S496" s="250"/>
      <c r="T496" s="251"/>
      <c r="AT496" s="247" t="s">
        <v>142</v>
      </c>
      <c r="AU496" s="247" t="s">
        <v>83</v>
      </c>
      <c r="AV496" s="244" t="s">
        <v>81</v>
      </c>
      <c r="AW496" s="244" t="s">
        <v>30</v>
      </c>
      <c r="AX496" s="244" t="s">
        <v>73</v>
      </c>
      <c r="AY496" s="247" t="s">
        <v>134</v>
      </c>
    </row>
    <row r="497" spans="1:65" s="252" customFormat="1" x14ac:dyDescent="0.4">
      <c r="B497" s="253"/>
      <c r="D497" s="246" t="s">
        <v>142</v>
      </c>
      <c r="E497" s="254" t="s">
        <v>1</v>
      </c>
      <c r="F497" s="255" t="s">
        <v>230</v>
      </c>
      <c r="H497" s="256">
        <v>2</v>
      </c>
      <c r="L497" s="253"/>
      <c r="M497" s="257"/>
      <c r="N497" s="258"/>
      <c r="O497" s="258"/>
      <c r="P497" s="258"/>
      <c r="Q497" s="258"/>
      <c r="R497" s="258"/>
      <c r="S497" s="258"/>
      <c r="T497" s="259"/>
      <c r="AT497" s="254" t="s">
        <v>142</v>
      </c>
      <c r="AU497" s="254" t="s">
        <v>83</v>
      </c>
      <c r="AV497" s="252" t="s">
        <v>83</v>
      </c>
      <c r="AW497" s="252" t="s">
        <v>30</v>
      </c>
      <c r="AX497" s="252" t="s">
        <v>73</v>
      </c>
      <c r="AY497" s="254" t="s">
        <v>134</v>
      </c>
    </row>
    <row r="498" spans="1:65" s="260" customFormat="1" x14ac:dyDescent="0.4">
      <c r="B498" s="261"/>
      <c r="D498" s="246" t="s">
        <v>142</v>
      </c>
      <c r="E498" s="262" t="s">
        <v>1</v>
      </c>
      <c r="F498" s="263" t="s">
        <v>164</v>
      </c>
      <c r="H498" s="264">
        <v>4</v>
      </c>
      <c r="L498" s="261"/>
      <c r="M498" s="265"/>
      <c r="N498" s="266"/>
      <c r="O498" s="266"/>
      <c r="P498" s="266"/>
      <c r="Q498" s="266"/>
      <c r="R498" s="266"/>
      <c r="S498" s="266"/>
      <c r="T498" s="267"/>
      <c r="AT498" s="262" t="s">
        <v>142</v>
      </c>
      <c r="AU498" s="262" t="s">
        <v>83</v>
      </c>
      <c r="AV498" s="260" t="s">
        <v>140</v>
      </c>
      <c r="AW498" s="260" t="s">
        <v>30</v>
      </c>
      <c r="AX498" s="260" t="s">
        <v>81</v>
      </c>
      <c r="AY498" s="262" t="s">
        <v>134</v>
      </c>
    </row>
    <row r="499" spans="1:65" s="152" customFormat="1" ht="24.2" customHeight="1" x14ac:dyDescent="0.4">
      <c r="A499" s="149"/>
      <c r="B499" s="150"/>
      <c r="C499" s="230" t="s">
        <v>421</v>
      </c>
      <c r="D499" s="230" t="s">
        <v>136</v>
      </c>
      <c r="E499" s="231" t="s">
        <v>422</v>
      </c>
      <c r="F499" s="232" t="s">
        <v>423</v>
      </c>
      <c r="G499" s="233" t="s">
        <v>342</v>
      </c>
      <c r="H499" s="234">
        <v>7</v>
      </c>
      <c r="I499" s="75">
        <v>3500</v>
      </c>
      <c r="J499" s="235">
        <f>ROUND(I499*H499,2)</f>
        <v>24500</v>
      </c>
      <c r="K499" s="236"/>
      <c r="L499" s="150"/>
      <c r="M499" s="237" t="s">
        <v>1</v>
      </c>
      <c r="N499" s="238" t="s">
        <v>38</v>
      </c>
      <c r="O499" s="239"/>
      <c r="P499" s="240">
        <f>O499*H499</f>
        <v>0</v>
      </c>
      <c r="Q499" s="240">
        <v>1.6469999999999999E-2</v>
      </c>
      <c r="R499" s="240">
        <f>Q499*H499</f>
        <v>0.11528999999999999</v>
      </c>
      <c r="S499" s="240">
        <v>0</v>
      </c>
      <c r="T499" s="241">
        <f>S499*H499</f>
        <v>0</v>
      </c>
      <c r="U499" s="149"/>
      <c r="V499" s="149"/>
      <c r="W499" s="149"/>
      <c r="X499" s="149"/>
      <c r="Y499" s="149"/>
      <c r="Z499" s="149"/>
      <c r="AA499" s="149"/>
      <c r="AB499" s="149"/>
      <c r="AC499" s="149"/>
      <c r="AD499" s="149"/>
      <c r="AE499" s="149"/>
      <c r="AR499" s="242" t="s">
        <v>307</v>
      </c>
      <c r="AT499" s="242" t="s">
        <v>136</v>
      </c>
      <c r="AU499" s="242" t="s">
        <v>83</v>
      </c>
      <c r="AY499" s="142" t="s">
        <v>134</v>
      </c>
      <c r="BE499" s="243">
        <f>IF(N499="základní",J499,0)</f>
        <v>24500</v>
      </c>
      <c r="BF499" s="243">
        <f>IF(N499="snížená",J499,0)</f>
        <v>0</v>
      </c>
      <c r="BG499" s="243">
        <f>IF(N499="zákl. přenesená",J499,0)</f>
        <v>0</v>
      </c>
      <c r="BH499" s="243">
        <f>IF(N499="sníž. přenesená",J499,0)</f>
        <v>0</v>
      </c>
      <c r="BI499" s="243">
        <f>IF(N499="nulová",J499,0)</f>
        <v>0</v>
      </c>
      <c r="BJ499" s="142" t="s">
        <v>81</v>
      </c>
      <c r="BK499" s="243">
        <f>ROUND(I499*H499,2)</f>
        <v>24500</v>
      </c>
      <c r="BL499" s="142" t="s">
        <v>307</v>
      </c>
      <c r="BM499" s="242" t="s">
        <v>424</v>
      </c>
    </row>
    <row r="500" spans="1:65" s="244" customFormat="1" x14ac:dyDescent="0.4">
      <c r="B500" s="245"/>
      <c r="D500" s="246" t="s">
        <v>142</v>
      </c>
      <c r="E500" s="247" t="s">
        <v>1</v>
      </c>
      <c r="F500" s="248" t="s">
        <v>150</v>
      </c>
      <c r="H500" s="247" t="s">
        <v>1</v>
      </c>
      <c r="L500" s="245"/>
      <c r="M500" s="249"/>
      <c r="N500" s="250"/>
      <c r="O500" s="250"/>
      <c r="P500" s="250"/>
      <c r="Q500" s="250"/>
      <c r="R500" s="250"/>
      <c r="S500" s="250"/>
      <c r="T500" s="251"/>
      <c r="AT500" s="247" t="s">
        <v>142</v>
      </c>
      <c r="AU500" s="247" t="s">
        <v>83</v>
      </c>
      <c r="AV500" s="244" t="s">
        <v>81</v>
      </c>
      <c r="AW500" s="244" t="s">
        <v>30</v>
      </c>
      <c r="AX500" s="244" t="s">
        <v>73</v>
      </c>
      <c r="AY500" s="247" t="s">
        <v>134</v>
      </c>
    </row>
    <row r="501" spans="1:65" s="252" customFormat="1" x14ac:dyDescent="0.4">
      <c r="B501" s="253"/>
      <c r="D501" s="246" t="s">
        <v>142</v>
      </c>
      <c r="E501" s="254" t="s">
        <v>1</v>
      </c>
      <c r="F501" s="255" t="s">
        <v>81</v>
      </c>
      <c r="H501" s="256">
        <v>1</v>
      </c>
      <c r="L501" s="253"/>
      <c r="M501" s="257"/>
      <c r="N501" s="258"/>
      <c r="O501" s="258"/>
      <c r="P501" s="258"/>
      <c r="Q501" s="258"/>
      <c r="R501" s="258"/>
      <c r="S501" s="258"/>
      <c r="T501" s="259"/>
      <c r="AT501" s="254" t="s">
        <v>142</v>
      </c>
      <c r="AU501" s="254" t="s">
        <v>83</v>
      </c>
      <c r="AV501" s="252" t="s">
        <v>83</v>
      </c>
      <c r="AW501" s="252" t="s">
        <v>30</v>
      </c>
      <c r="AX501" s="252" t="s">
        <v>73</v>
      </c>
      <c r="AY501" s="254" t="s">
        <v>134</v>
      </c>
    </row>
    <row r="502" spans="1:65" s="244" customFormat="1" x14ac:dyDescent="0.4">
      <c r="B502" s="245"/>
      <c r="D502" s="246" t="s">
        <v>142</v>
      </c>
      <c r="E502" s="247" t="s">
        <v>1</v>
      </c>
      <c r="F502" s="248" t="s">
        <v>152</v>
      </c>
      <c r="H502" s="247" t="s">
        <v>1</v>
      </c>
      <c r="L502" s="245"/>
      <c r="M502" s="249"/>
      <c r="N502" s="250"/>
      <c r="O502" s="250"/>
      <c r="P502" s="250"/>
      <c r="Q502" s="250"/>
      <c r="R502" s="250"/>
      <c r="S502" s="250"/>
      <c r="T502" s="251"/>
      <c r="AT502" s="247" t="s">
        <v>142</v>
      </c>
      <c r="AU502" s="247" t="s">
        <v>83</v>
      </c>
      <c r="AV502" s="244" t="s">
        <v>81</v>
      </c>
      <c r="AW502" s="244" t="s">
        <v>30</v>
      </c>
      <c r="AX502" s="244" t="s">
        <v>73</v>
      </c>
      <c r="AY502" s="247" t="s">
        <v>134</v>
      </c>
    </row>
    <row r="503" spans="1:65" s="252" customFormat="1" x14ac:dyDescent="0.4">
      <c r="B503" s="253"/>
      <c r="D503" s="246" t="s">
        <v>142</v>
      </c>
      <c r="E503" s="254" t="s">
        <v>1</v>
      </c>
      <c r="F503" s="255" t="s">
        <v>425</v>
      </c>
      <c r="H503" s="256">
        <v>3</v>
      </c>
      <c r="L503" s="253"/>
      <c r="M503" s="257"/>
      <c r="N503" s="258"/>
      <c r="O503" s="258"/>
      <c r="P503" s="258"/>
      <c r="Q503" s="258"/>
      <c r="R503" s="258"/>
      <c r="S503" s="258"/>
      <c r="T503" s="259"/>
      <c r="AT503" s="254" t="s">
        <v>142</v>
      </c>
      <c r="AU503" s="254" t="s">
        <v>83</v>
      </c>
      <c r="AV503" s="252" t="s">
        <v>83</v>
      </c>
      <c r="AW503" s="252" t="s">
        <v>30</v>
      </c>
      <c r="AX503" s="252" t="s">
        <v>73</v>
      </c>
      <c r="AY503" s="254" t="s">
        <v>134</v>
      </c>
    </row>
    <row r="504" spans="1:65" s="244" customFormat="1" x14ac:dyDescent="0.4">
      <c r="B504" s="245"/>
      <c r="D504" s="246" t="s">
        <v>142</v>
      </c>
      <c r="E504" s="247" t="s">
        <v>1</v>
      </c>
      <c r="F504" s="248" t="s">
        <v>160</v>
      </c>
      <c r="H504" s="247" t="s">
        <v>1</v>
      </c>
      <c r="L504" s="245"/>
      <c r="M504" s="249"/>
      <c r="N504" s="250"/>
      <c r="O504" s="250"/>
      <c r="P504" s="250"/>
      <c r="Q504" s="250"/>
      <c r="R504" s="250"/>
      <c r="S504" s="250"/>
      <c r="T504" s="251"/>
      <c r="AT504" s="247" t="s">
        <v>142</v>
      </c>
      <c r="AU504" s="247" t="s">
        <v>83</v>
      </c>
      <c r="AV504" s="244" t="s">
        <v>81</v>
      </c>
      <c r="AW504" s="244" t="s">
        <v>30</v>
      </c>
      <c r="AX504" s="244" t="s">
        <v>73</v>
      </c>
      <c r="AY504" s="247" t="s">
        <v>134</v>
      </c>
    </row>
    <row r="505" spans="1:65" s="252" customFormat="1" x14ac:dyDescent="0.4">
      <c r="B505" s="253"/>
      <c r="D505" s="246" t="s">
        <v>142</v>
      </c>
      <c r="E505" s="254" t="s">
        <v>1</v>
      </c>
      <c r="F505" s="255" t="s">
        <v>425</v>
      </c>
      <c r="H505" s="256">
        <v>3</v>
      </c>
      <c r="L505" s="253"/>
      <c r="M505" s="257"/>
      <c r="N505" s="258"/>
      <c r="O505" s="258"/>
      <c r="P505" s="258"/>
      <c r="Q505" s="258"/>
      <c r="R505" s="258"/>
      <c r="S505" s="258"/>
      <c r="T505" s="259"/>
      <c r="AT505" s="254" t="s">
        <v>142</v>
      </c>
      <c r="AU505" s="254" t="s">
        <v>83</v>
      </c>
      <c r="AV505" s="252" t="s">
        <v>83</v>
      </c>
      <c r="AW505" s="252" t="s">
        <v>30</v>
      </c>
      <c r="AX505" s="252" t="s">
        <v>73</v>
      </c>
      <c r="AY505" s="254" t="s">
        <v>134</v>
      </c>
    </row>
    <row r="506" spans="1:65" s="260" customFormat="1" x14ac:dyDescent="0.4">
      <c r="B506" s="261"/>
      <c r="D506" s="246" t="s">
        <v>142</v>
      </c>
      <c r="E506" s="262" t="s">
        <v>1</v>
      </c>
      <c r="F506" s="263" t="s">
        <v>164</v>
      </c>
      <c r="H506" s="264">
        <v>7</v>
      </c>
      <c r="L506" s="261"/>
      <c r="M506" s="265"/>
      <c r="N506" s="266"/>
      <c r="O506" s="266"/>
      <c r="P506" s="266"/>
      <c r="Q506" s="266"/>
      <c r="R506" s="266"/>
      <c r="S506" s="266"/>
      <c r="T506" s="267"/>
      <c r="AT506" s="262" t="s">
        <v>142</v>
      </c>
      <c r="AU506" s="262" t="s">
        <v>83</v>
      </c>
      <c r="AV506" s="260" t="s">
        <v>140</v>
      </c>
      <c r="AW506" s="260" t="s">
        <v>30</v>
      </c>
      <c r="AX506" s="260" t="s">
        <v>81</v>
      </c>
      <c r="AY506" s="262" t="s">
        <v>134</v>
      </c>
    </row>
    <row r="507" spans="1:65" s="152" customFormat="1" ht="24.2" customHeight="1" x14ac:dyDescent="0.4">
      <c r="A507" s="149"/>
      <c r="B507" s="150"/>
      <c r="C507" s="230" t="s">
        <v>426</v>
      </c>
      <c r="D507" s="230" t="s">
        <v>136</v>
      </c>
      <c r="E507" s="231" t="s">
        <v>427</v>
      </c>
      <c r="F507" s="232" t="s">
        <v>428</v>
      </c>
      <c r="G507" s="233" t="s">
        <v>342</v>
      </c>
      <c r="H507" s="234">
        <v>4</v>
      </c>
      <c r="I507" s="75">
        <v>800</v>
      </c>
      <c r="J507" s="235">
        <f>ROUND(I507*H507,2)</f>
        <v>3200</v>
      </c>
      <c r="K507" s="236"/>
      <c r="L507" s="150"/>
      <c r="M507" s="237" t="s">
        <v>1</v>
      </c>
      <c r="N507" s="238" t="s">
        <v>38</v>
      </c>
      <c r="O507" s="239"/>
      <c r="P507" s="240">
        <f>O507*H507</f>
        <v>0</v>
      </c>
      <c r="Q507" s="240">
        <v>1.73E-3</v>
      </c>
      <c r="R507" s="240">
        <f>Q507*H507</f>
        <v>6.9199999999999999E-3</v>
      </c>
      <c r="S507" s="240">
        <v>0</v>
      </c>
      <c r="T507" s="241">
        <f>S507*H507</f>
        <v>0</v>
      </c>
      <c r="U507" s="149"/>
      <c r="V507" s="149"/>
      <c r="W507" s="149"/>
      <c r="X507" s="149"/>
      <c r="Y507" s="149"/>
      <c r="Z507" s="149"/>
      <c r="AA507" s="149"/>
      <c r="AB507" s="149"/>
      <c r="AC507" s="149"/>
      <c r="AD507" s="149"/>
      <c r="AE507" s="149"/>
      <c r="AR507" s="242" t="s">
        <v>307</v>
      </c>
      <c r="AT507" s="242" t="s">
        <v>136</v>
      </c>
      <c r="AU507" s="242" t="s">
        <v>83</v>
      </c>
      <c r="AY507" s="142" t="s">
        <v>134</v>
      </c>
      <c r="BE507" s="243">
        <f>IF(N507="základní",J507,0)</f>
        <v>3200</v>
      </c>
      <c r="BF507" s="243">
        <f>IF(N507="snížená",J507,0)</f>
        <v>0</v>
      </c>
      <c r="BG507" s="243">
        <f>IF(N507="zákl. přenesená",J507,0)</f>
        <v>0</v>
      </c>
      <c r="BH507" s="243">
        <f>IF(N507="sníž. přenesená",J507,0)</f>
        <v>0</v>
      </c>
      <c r="BI507" s="243">
        <f>IF(N507="nulová",J507,0)</f>
        <v>0</v>
      </c>
      <c r="BJ507" s="142" t="s">
        <v>81</v>
      </c>
      <c r="BK507" s="243">
        <f>ROUND(I507*H507,2)</f>
        <v>3200</v>
      </c>
      <c r="BL507" s="142" t="s">
        <v>307</v>
      </c>
      <c r="BM507" s="242" t="s">
        <v>429</v>
      </c>
    </row>
    <row r="508" spans="1:65" s="244" customFormat="1" x14ac:dyDescent="0.4">
      <c r="B508" s="245"/>
      <c r="D508" s="246" t="s">
        <v>142</v>
      </c>
      <c r="E508" s="247" t="s">
        <v>1</v>
      </c>
      <c r="F508" s="248" t="s">
        <v>144</v>
      </c>
      <c r="H508" s="247" t="s">
        <v>1</v>
      </c>
      <c r="L508" s="245"/>
      <c r="M508" s="249"/>
      <c r="N508" s="250"/>
      <c r="O508" s="250"/>
      <c r="P508" s="250"/>
      <c r="Q508" s="250"/>
      <c r="R508" s="250"/>
      <c r="S508" s="250"/>
      <c r="T508" s="251"/>
      <c r="AT508" s="247" t="s">
        <v>142</v>
      </c>
      <c r="AU508" s="247" t="s">
        <v>83</v>
      </c>
      <c r="AV508" s="244" t="s">
        <v>81</v>
      </c>
      <c r="AW508" s="244" t="s">
        <v>30</v>
      </c>
      <c r="AX508" s="244" t="s">
        <v>73</v>
      </c>
      <c r="AY508" s="247" t="s">
        <v>134</v>
      </c>
    </row>
    <row r="509" spans="1:65" s="252" customFormat="1" x14ac:dyDescent="0.4">
      <c r="B509" s="253"/>
      <c r="D509" s="246" t="s">
        <v>142</v>
      </c>
      <c r="E509" s="254" t="s">
        <v>1</v>
      </c>
      <c r="F509" s="255" t="s">
        <v>81</v>
      </c>
      <c r="H509" s="256">
        <v>1</v>
      </c>
      <c r="L509" s="253"/>
      <c r="M509" s="257"/>
      <c r="N509" s="258"/>
      <c r="O509" s="258"/>
      <c r="P509" s="258"/>
      <c r="Q509" s="258"/>
      <c r="R509" s="258"/>
      <c r="S509" s="258"/>
      <c r="T509" s="259"/>
      <c r="AT509" s="254" t="s">
        <v>142</v>
      </c>
      <c r="AU509" s="254" t="s">
        <v>83</v>
      </c>
      <c r="AV509" s="252" t="s">
        <v>83</v>
      </c>
      <c r="AW509" s="252" t="s">
        <v>30</v>
      </c>
      <c r="AX509" s="252" t="s">
        <v>73</v>
      </c>
      <c r="AY509" s="254" t="s">
        <v>134</v>
      </c>
    </row>
    <row r="510" spans="1:65" s="244" customFormat="1" x14ac:dyDescent="0.4">
      <c r="B510" s="245"/>
      <c r="D510" s="246" t="s">
        <v>142</v>
      </c>
      <c r="E510" s="247" t="s">
        <v>1</v>
      </c>
      <c r="F510" s="248" t="s">
        <v>146</v>
      </c>
      <c r="H510" s="247" t="s">
        <v>1</v>
      </c>
      <c r="L510" s="245"/>
      <c r="M510" s="249"/>
      <c r="N510" s="250"/>
      <c r="O510" s="250"/>
      <c r="P510" s="250"/>
      <c r="Q510" s="250"/>
      <c r="R510" s="250"/>
      <c r="S510" s="250"/>
      <c r="T510" s="251"/>
      <c r="AT510" s="247" t="s">
        <v>142</v>
      </c>
      <c r="AU510" s="247" t="s">
        <v>83</v>
      </c>
      <c r="AV510" s="244" t="s">
        <v>81</v>
      </c>
      <c r="AW510" s="244" t="s">
        <v>30</v>
      </c>
      <c r="AX510" s="244" t="s">
        <v>73</v>
      </c>
      <c r="AY510" s="247" t="s">
        <v>134</v>
      </c>
    </row>
    <row r="511" spans="1:65" s="252" customFormat="1" x14ac:dyDescent="0.4">
      <c r="B511" s="253"/>
      <c r="D511" s="246" t="s">
        <v>142</v>
      </c>
      <c r="E511" s="254" t="s">
        <v>1</v>
      </c>
      <c r="F511" s="255" t="s">
        <v>230</v>
      </c>
      <c r="H511" s="256">
        <v>2</v>
      </c>
      <c r="L511" s="253"/>
      <c r="M511" s="257"/>
      <c r="N511" s="258"/>
      <c r="O511" s="258"/>
      <c r="P511" s="258"/>
      <c r="Q511" s="258"/>
      <c r="R511" s="258"/>
      <c r="S511" s="258"/>
      <c r="T511" s="259"/>
      <c r="AT511" s="254" t="s">
        <v>142</v>
      </c>
      <c r="AU511" s="254" t="s">
        <v>83</v>
      </c>
      <c r="AV511" s="252" t="s">
        <v>83</v>
      </c>
      <c r="AW511" s="252" t="s">
        <v>30</v>
      </c>
      <c r="AX511" s="252" t="s">
        <v>73</v>
      </c>
      <c r="AY511" s="254" t="s">
        <v>134</v>
      </c>
    </row>
    <row r="512" spans="1:65" s="244" customFormat="1" x14ac:dyDescent="0.4">
      <c r="B512" s="245"/>
      <c r="D512" s="246" t="s">
        <v>142</v>
      </c>
      <c r="E512" s="247" t="s">
        <v>1</v>
      </c>
      <c r="F512" s="248" t="s">
        <v>420</v>
      </c>
      <c r="H512" s="247" t="s">
        <v>1</v>
      </c>
      <c r="L512" s="245"/>
      <c r="M512" s="249"/>
      <c r="N512" s="250"/>
      <c r="O512" s="250"/>
      <c r="P512" s="250"/>
      <c r="Q512" s="250"/>
      <c r="R512" s="250"/>
      <c r="S512" s="250"/>
      <c r="T512" s="251"/>
      <c r="AT512" s="247" t="s">
        <v>142</v>
      </c>
      <c r="AU512" s="247" t="s">
        <v>83</v>
      </c>
      <c r="AV512" s="244" t="s">
        <v>81</v>
      </c>
      <c r="AW512" s="244" t="s">
        <v>30</v>
      </c>
      <c r="AX512" s="244" t="s">
        <v>73</v>
      </c>
      <c r="AY512" s="247" t="s">
        <v>134</v>
      </c>
    </row>
    <row r="513" spans="1:65" s="252" customFormat="1" x14ac:dyDescent="0.4">
      <c r="B513" s="253"/>
      <c r="D513" s="246" t="s">
        <v>142</v>
      </c>
      <c r="E513" s="254" t="s">
        <v>1</v>
      </c>
      <c r="F513" s="255" t="s">
        <v>81</v>
      </c>
      <c r="H513" s="256">
        <v>1</v>
      </c>
      <c r="L513" s="253"/>
      <c r="M513" s="257"/>
      <c r="N513" s="258"/>
      <c r="O513" s="258"/>
      <c r="P513" s="258"/>
      <c r="Q513" s="258"/>
      <c r="R513" s="258"/>
      <c r="S513" s="258"/>
      <c r="T513" s="259"/>
      <c r="AT513" s="254" t="s">
        <v>142</v>
      </c>
      <c r="AU513" s="254" t="s">
        <v>83</v>
      </c>
      <c r="AV513" s="252" t="s">
        <v>83</v>
      </c>
      <c r="AW513" s="252" t="s">
        <v>30</v>
      </c>
      <c r="AX513" s="252" t="s">
        <v>73</v>
      </c>
      <c r="AY513" s="254" t="s">
        <v>134</v>
      </c>
    </row>
    <row r="514" spans="1:65" s="260" customFormat="1" x14ac:dyDescent="0.4">
      <c r="B514" s="261"/>
      <c r="D514" s="246" t="s">
        <v>142</v>
      </c>
      <c r="E514" s="262" t="s">
        <v>1</v>
      </c>
      <c r="F514" s="263" t="s">
        <v>164</v>
      </c>
      <c r="H514" s="264">
        <v>4</v>
      </c>
      <c r="L514" s="261"/>
      <c r="M514" s="265"/>
      <c r="N514" s="266"/>
      <c r="O514" s="266"/>
      <c r="P514" s="266"/>
      <c r="Q514" s="266"/>
      <c r="R514" s="266"/>
      <c r="S514" s="266"/>
      <c r="T514" s="267"/>
      <c r="AT514" s="262" t="s">
        <v>142</v>
      </c>
      <c r="AU514" s="262" t="s">
        <v>83</v>
      </c>
      <c r="AV514" s="260" t="s">
        <v>140</v>
      </c>
      <c r="AW514" s="260" t="s">
        <v>30</v>
      </c>
      <c r="AX514" s="260" t="s">
        <v>81</v>
      </c>
      <c r="AY514" s="262" t="s">
        <v>134</v>
      </c>
    </row>
    <row r="515" spans="1:65" s="152" customFormat="1" ht="16.5" customHeight="1" x14ac:dyDescent="0.4">
      <c r="A515" s="149"/>
      <c r="B515" s="150"/>
      <c r="C515" s="230" t="s">
        <v>430</v>
      </c>
      <c r="D515" s="230" t="s">
        <v>136</v>
      </c>
      <c r="E515" s="231" t="s">
        <v>431</v>
      </c>
      <c r="F515" s="232" t="s">
        <v>432</v>
      </c>
      <c r="G515" s="233" t="s">
        <v>342</v>
      </c>
      <c r="H515" s="234">
        <v>4</v>
      </c>
      <c r="I515" s="75">
        <v>7000</v>
      </c>
      <c r="J515" s="235">
        <f>ROUND(I515*H515,2)</f>
        <v>28000</v>
      </c>
      <c r="K515" s="236"/>
      <c r="L515" s="150"/>
      <c r="M515" s="237" t="s">
        <v>1</v>
      </c>
      <c r="N515" s="238" t="s">
        <v>38</v>
      </c>
      <c r="O515" s="239"/>
      <c r="P515" s="240">
        <f>O515*H515</f>
        <v>0</v>
      </c>
      <c r="Q515" s="240">
        <v>1.452E-2</v>
      </c>
      <c r="R515" s="240">
        <f>Q515*H515</f>
        <v>5.808E-2</v>
      </c>
      <c r="S515" s="240">
        <v>0</v>
      </c>
      <c r="T515" s="241">
        <f>S515*H515</f>
        <v>0</v>
      </c>
      <c r="U515" s="149"/>
      <c r="V515" s="149"/>
      <c r="W515" s="149"/>
      <c r="X515" s="149"/>
      <c r="Y515" s="149"/>
      <c r="Z515" s="149"/>
      <c r="AA515" s="149"/>
      <c r="AB515" s="149"/>
      <c r="AC515" s="149"/>
      <c r="AD515" s="149"/>
      <c r="AE515" s="149"/>
      <c r="AR515" s="242" t="s">
        <v>307</v>
      </c>
      <c r="AT515" s="242" t="s">
        <v>136</v>
      </c>
      <c r="AU515" s="242" t="s">
        <v>83</v>
      </c>
      <c r="AY515" s="142" t="s">
        <v>134</v>
      </c>
      <c r="BE515" s="243">
        <f>IF(N515="základní",J515,0)</f>
        <v>28000</v>
      </c>
      <c r="BF515" s="243">
        <f>IF(N515="snížená",J515,0)</f>
        <v>0</v>
      </c>
      <c r="BG515" s="243">
        <f>IF(N515="zákl. přenesená",J515,0)</f>
        <v>0</v>
      </c>
      <c r="BH515" s="243">
        <f>IF(N515="sníž. přenesená",J515,0)</f>
        <v>0</v>
      </c>
      <c r="BI515" s="243">
        <f>IF(N515="nulová",J515,0)</f>
        <v>0</v>
      </c>
      <c r="BJ515" s="142" t="s">
        <v>81</v>
      </c>
      <c r="BK515" s="243">
        <f>ROUND(I515*H515,2)</f>
        <v>28000</v>
      </c>
      <c r="BL515" s="142" t="s">
        <v>307</v>
      </c>
      <c r="BM515" s="242" t="s">
        <v>433</v>
      </c>
    </row>
    <row r="516" spans="1:65" s="244" customFormat="1" x14ac:dyDescent="0.4">
      <c r="B516" s="245"/>
      <c r="D516" s="246" t="s">
        <v>142</v>
      </c>
      <c r="E516" s="247" t="s">
        <v>1</v>
      </c>
      <c r="F516" s="248" t="s">
        <v>144</v>
      </c>
      <c r="H516" s="247" t="s">
        <v>1</v>
      </c>
      <c r="L516" s="245"/>
      <c r="M516" s="249"/>
      <c r="N516" s="250"/>
      <c r="O516" s="250"/>
      <c r="P516" s="250"/>
      <c r="Q516" s="250"/>
      <c r="R516" s="250"/>
      <c r="S516" s="250"/>
      <c r="T516" s="251"/>
      <c r="AT516" s="247" t="s">
        <v>142</v>
      </c>
      <c r="AU516" s="247" t="s">
        <v>83</v>
      </c>
      <c r="AV516" s="244" t="s">
        <v>81</v>
      </c>
      <c r="AW516" s="244" t="s">
        <v>30</v>
      </c>
      <c r="AX516" s="244" t="s">
        <v>73</v>
      </c>
      <c r="AY516" s="247" t="s">
        <v>134</v>
      </c>
    </row>
    <row r="517" spans="1:65" s="252" customFormat="1" x14ac:dyDescent="0.4">
      <c r="B517" s="253"/>
      <c r="D517" s="246" t="s">
        <v>142</v>
      </c>
      <c r="E517" s="254" t="s">
        <v>1</v>
      </c>
      <c r="F517" s="255" t="s">
        <v>81</v>
      </c>
      <c r="H517" s="256">
        <v>1</v>
      </c>
      <c r="L517" s="253"/>
      <c r="M517" s="257"/>
      <c r="N517" s="258"/>
      <c r="O517" s="258"/>
      <c r="P517" s="258"/>
      <c r="Q517" s="258"/>
      <c r="R517" s="258"/>
      <c r="S517" s="258"/>
      <c r="T517" s="259"/>
      <c r="AT517" s="254" t="s">
        <v>142</v>
      </c>
      <c r="AU517" s="254" t="s">
        <v>83</v>
      </c>
      <c r="AV517" s="252" t="s">
        <v>83</v>
      </c>
      <c r="AW517" s="252" t="s">
        <v>30</v>
      </c>
      <c r="AX517" s="252" t="s">
        <v>73</v>
      </c>
      <c r="AY517" s="254" t="s">
        <v>134</v>
      </c>
    </row>
    <row r="518" spans="1:65" s="244" customFormat="1" x14ac:dyDescent="0.4">
      <c r="B518" s="245"/>
      <c r="D518" s="246" t="s">
        <v>142</v>
      </c>
      <c r="E518" s="247" t="s">
        <v>1</v>
      </c>
      <c r="F518" s="248" t="s">
        <v>146</v>
      </c>
      <c r="H518" s="247" t="s">
        <v>1</v>
      </c>
      <c r="L518" s="245"/>
      <c r="M518" s="249"/>
      <c r="N518" s="250"/>
      <c r="O518" s="250"/>
      <c r="P518" s="250"/>
      <c r="Q518" s="250"/>
      <c r="R518" s="250"/>
      <c r="S518" s="250"/>
      <c r="T518" s="251"/>
      <c r="AT518" s="247" t="s">
        <v>142</v>
      </c>
      <c r="AU518" s="247" t="s">
        <v>83</v>
      </c>
      <c r="AV518" s="244" t="s">
        <v>81</v>
      </c>
      <c r="AW518" s="244" t="s">
        <v>30</v>
      </c>
      <c r="AX518" s="244" t="s">
        <v>73</v>
      </c>
      <c r="AY518" s="247" t="s">
        <v>134</v>
      </c>
    </row>
    <row r="519" spans="1:65" s="252" customFormat="1" x14ac:dyDescent="0.4">
      <c r="B519" s="253"/>
      <c r="D519" s="246" t="s">
        <v>142</v>
      </c>
      <c r="E519" s="254" t="s">
        <v>1</v>
      </c>
      <c r="F519" s="255" t="s">
        <v>230</v>
      </c>
      <c r="H519" s="256">
        <v>2</v>
      </c>
      <c r="L519" s="253"/>
      <c r="M519" s="257"/>
      <c r="N519" s="258"/>
      <c r="O519" s="258"/>
      <c r="P519" s="258"/>
      <c r="Q519" s="258"/>
      <c r="R519" s="258"/>
      <c r="S519" s="258"/>
      <c r="T519" s="259"/>
      <c r="AT519" s="254" t="s">
        <v>142</v>
      </c>
      <c r="AU519" s="254" t="s">
        <v>83</v>
      </c>
      <c r="AV519" s="252" t="s">
        <v>83</v>
      </c>
      <c r="AW519" s="252" t="s">
        <v>30</v>
      </c>
      <c r="AX519" s="252" t="s">
        <v>73</v>
      </c>
      <c r="AY519" s="254" t="s">
        <v>134</v>
      </c>
    </row>
    <row r="520" spans="1:65" s="244" customFormat="1" x14ac:dyDescent="0.4">
      <c r="B520" s="245"/>
      <c r="D520" s="246" t="s">
        <v>142</v>
      </c>
      <c r="E520" s="247" t="s">
        <v>1</v>
      </c>
      <c r="F520" s="248" t="s">
        <v>434</v>
      </c>
      <c r="H520" s="247" t="s">
        <v>1</v>
      </c>
      <c r="L520" s="245"/>
      <c r="M520" s="249"/>
      <c r="N520" s="250"/>
      <c r="O520" s="250"/>
      <c r="P520" s="250"/>
      <c r="Q520" s="250"/>
      <c r="R520" s="250"/>
      <c r="S520" s="250"/>
      <c r="T520" s="251"/>
      <c r="AT520" s="247" t="s">
        <v>142</v>
      </c>
      <c r="AU520" s="247" t="s">
        <v>83</v>
      </c>
      <c r="AV520" s="244" t="s">
        <v>81</v>
      </c>
      <c r="AW520" s="244" t="s">
        <v>30</v>
      </c>
      <c r="AX520" s="244" t="s">
        <v>73</v>
      </c>
      <c r="AY520" s="247" t="s">
        <v>134</v>
      </c>
    </row>
    <row r="521" spans="1:65" s="252" customFormat="1" x14ac:dyDescent="0.4">
      <c r="B521" s="253"/>
      <c r="D521" s="246" t="s">
        <v>142</v>
      </c>
      <c r="E521" s="254" t="s">
        <v>1</v>
      </c>
      <c r="F521" s="255" t="s">
        <v>81</v>
      </c>
      <c r="H521" s="256">
        <v>1</v>
      </c>
      <c r="L521" s="253"/>
      <c r="M521" s="257"/>
      <c r="N521" s="258"/>
      <c r="O521" s="258"/>
      <c r="P521" s="258"/>
      <c r="Q521" s="258"/>
      <c r="R521" s="258"/>
      <c r="S521" s="258"/>
      <c r="T521" s="259"/>
      <c r="AT521" s="254" t="s">
        <v>142</v>
      </c>
      <c r="AU521" s="254" t="s">
        <v>83</v>
      </c>
      <c r="AV521" s="252" t="s">
        <v>83</v>
      </c>
      <c r="AW521" s="252" t="s">
        <v>30</v>
      </c>
      <c r="AX521" s="252" t="s">
        <v>73</v>
      </c>
      <c r="AY521" s="254" t="s">
        <v>134</v>
      </c>
    </row>
    <row r="522" spans="1:65" s="260" customFormat="1" x14ac:dyDescent="0.4">
      <c r="B522" s="261"/>
      <c r="D522" s="246" t="s">
        <v>142</v>
      </c>
      <c r="E522" s="262" t="s">
        <v>1</v>
      </c>
      <c r="F522" s="263" t="s">
        <v>164</v>
      </c>
      <c r="H522" s="264">
        <v>4</v>
      </c>
      <c r="L522" s="261"/>
      <c r="M522" s="265"/>
      <c r="N522" s="266"/>
      <c r="O522" s="266"/>
      <c r="P522" s="266"/>
      <c r="Q522" s="266"/>
      <c r="R522" s="266"/>
      <c r="S522" s="266"/>
      <c r="T522" s="267"/>
      <c r="AT522" s="262" t="s">
        <v>142</v>
      </c>
      <c r="AU522" s="262" t="s">
        <v>83</v>
      </c>
      <c r="AV522" s="260" t="s">
        <v>140</v>
      </c>
      <c r="AW522" s="260" t="s">
        <v>30</v>
      </c>
      <c r="AX522" s="260" t="s">
        <v>81</v>
      </c>
      <c r="AY522" s="262" t="s">
        <v>134</v>
      </c>
    </row>
    <row r="523" spans="1:65" s="152" customFormat="1" ht="24.2" customHeight="1" x14ac:dyDescent="0.4">
      <c r="A523" s="149"/>
      <c r="B523" s="150"/>
      <c r="C523" s="230" t="s">
        <v>435</v>
      </c>
      <c r="D523" s="230" t="s">
        <v>136</v>
      </c>
      <c r="E523" s="231" t="s">
        <v>436</v>
      </c>
      <c r="F523" s="232" t="s">
        <v>437</v>
      </c>
      <c r="G523" s="233" t="s">
        <v>342</v>
      </c>
      <c r="H523" s="234">
        <v>10</v>
      </c>
      <c r="I523" s="75">
        <v>1200</v>
      </c>
      <c r="J523" s="235">
        <f>ROUND(I523*H523,2)</f>
        <v>12000</v>
      </c>
      <c r="K523" s="236"/>
      <c r="L523" s="150"/>
      <c r="M523" s="237" t="s">
        <v>1</v>
      </c>
      <c r="N523" s="238" t="s">
        <v>38</v>
      </c>
      <c r="O523" s="239"/>
      <c r="P523" s="240">
        <f>O523*H523</f>
        <v>0</v>
      </c>
      <c r="Q523" s="240">
        <v>5.1999999999999995E-4</v>
      </c>
      <c r="R523" s="240">
        <f>Q523*H523</f>
        <v>5.1999999999999998E-3</v>
      </c>
      <c r="S523" s="240">
        <v>0</v>
      </c>
      <c r="T523" s="241">
        <f>S523*H523</f>
        <v>0</v>
      </c>
      <c r="U523" s="149"/>
      <c r="V523" s="149"/>
      <c r="W523" s="149"/>
      <c r="X523" s="149"/>
      <c r="Y523" s="149"/>
      <c r="Z523" s="149"/>
      <c r="AA523" s="149"/>
      <c r="AB523" s="149"/>
      <c r="AC523" s="149"/>
      <c r="AD523" s="149"/>
      <c r="AE523" s="149"/>
      <c r="AR523" s="242" t="s">
        <v>307</v>
      </c>
      <c r="AT523" s="242" t="s">
        <v>136</v>
      </c>
      <c r="AU523" s="242" t="s">
        <v>83</v>
      </c>
      <c r="AY523" s="142" t="s">
        <v>134</v>
      </c>
      <c r="BE523" s="243">
        <f>IF(N523="základní",J523,0)</f>
        <v>12000</v>
      </c>
      <c r="BF523" s="243">
        <f>IF(N523="snížená",J523,0)</f>
        <v>0</v>
      </c>
      <c r="BG523" s="243">
        <f>IF(N523="zákl. přenesená",J523,0)</f>
        <v>0</v>
      </c>
      <c r="BH523" s="243">
        <f>IF(N523="sníž. přenesená",J523,0)</f>
        <v>0</v>
      </c>
      <c r="BI523" s="243">
        <f>IF(N523="nulová",J523,0)</f>
        <v>0</v>
      </c>
      <c r="BJ523" s="142" t="s">
        <v>81</v>
      </c>
      <c r="BK523" s="243">
        <f>ROUND(I523*H523,2)</f>
        <v>12000</v>
      </c>
      <c r="BL523" s="142" t="s">
        <v>307</v>
      </c>
      <c r="BM523" s="242" t="s">
        <v>438</v>
      </c>
    </row>
    <row r="524" spans="1:65" s="244" customFormat="1" x14ac:dyDescent="0.4">
      <c r="B524" s="245"/>
      <c r="D524" s="246" t="s">
        <v>142</v>
      </c>
      <c r="E524" s="247" t="s">
        <v>1</v>
      </c>
      <c r="F524" s="248" t="s">
        <v>439</v>
      </c>
      <c r="H524" s="247" t="s">
        <v>1</v>
      </c>
      <c r="L524" s="245"/>
      <c r="M524" s="249"/>
      <c r="N524" s="250"/>
      <c r="O524" s="250"/>
      <c r="P524" s="250"/>
      <c r="Q524" s="250"/>
      <c r="R524" s="250"/>
      <c r="S524" s="250"/>
      <c r="T524" s="251"/>
      <c r="AT524" s="247" t="s">
        <v>142</v>
      </c>
      <c r="AU524" s="247" t="s">
        <v>83</v>
      </c>
      <c r="AV524" s="244" t="s">
        <v>81</v>
      </c>
      <c r="AW524" s="244" t="s">
        <v>30</v>
      </c>
      <c r="AX524" s="244" t="s">
        <v>73</v>
      </c>
      <c r="AY524" s="247" t="s">
        <v>134</v>
      </c>
    </row>
    <row r="525" spans="1:65" s="252" customFormat="1" x14ac:dyDescent="0.4">
      <c r="B525" s="253"/>
      <c r="D525" s="246" t="s">
        <v>142</v>
      </c>
      <c r="E525" s="254" t="s">
        <v>1</v>
      </c>
      <c r="F525" s="255" t="s">
        <v>267</v>
      </c>
      <c r="H525" s="256">
        <v>10</v>
      </c>
      <c r="L525" s="253"/>
      <c r="M525" s="257"/>
      <c r="N525" s="258"/>
      <c r="O525" s="258"/>
      <c r="P525" s="258"/>
      <c r="Q525" s="258"/>
      <c r="R525" s="258"/>
      <c r="S525" s="258"/>
      <c r="T525" s="259"/>
      <c r="AT525" s="254" t="s">
        <v>142</v>
      </c>
      <c r="AU525" s="254" t="s">
        <v>83</v>
      </c>
      <c r="AV525" s="252" t="s">
        <v>83</v>
      </c>
      <c r="AW525" s="252" t="s">
        <v>30</v>
      </c>
      <c r="AX525" s="252" t="s">
        <v>73</v>
      </c>
      <c r="AY525" s="254" t="s">
        <v>134</v>
      </c>
    </row>
    <row r="526" spans="1:65" s="260" customFormat="1" x14ac:dyDescent="0.4">
      <c r="B526" s="261"/>
      <c r="D526" s="246" t="s">
        <v>142</v>
      </c>
      <c r="E526" s="262" t="s">
        <v>1</v>
      </c>
      <c r="F526" s="263" t="s">
        <v>164</v>
      </c>
      <c r="H526" s="264">
        <v>10</v>
      </c>
      <c r="L526" s="261"/>
      <c r="M526" s="265"/>
      <c r="N526" s="266"/>
      <c r="O526" s="266"/>
      <c r="P526" s="266"/>
      <c r="Q526" s="266"/>
      <c r="R526" s="266"/>
      <c r="S526" s="266"/>
      <c r="T526" s="267"/>
      <c r="AT526" s="262" t="s">
        <v>142</v>
      </c>
      <c r="AU526" s="262" t="s">
        <v>83</v>
      </c>
      <c r="AV526" s="260" t="s">
        <v>140</v>
      </c>
      <c r="AW526" s="260" t="s">
        <v>30</v>
      </c>
      <c r="AX526" s="260" t="s">
        <v>81</v>
      </c>
      <c r="AY526" s="262" t="s">
        <v>134</v>
      </c>
    </row>
    <row r="527" spans="1:65" s="152" customFormat="1" ht="24.2" customHeight="1" x14ac:dyDescent="0.4">
      <c r="A527" s="149"/>
      <c r="B527" s="150"/>
      <c r="C527" s="230" t="s">
        <v>440</v>
      </c>
      <c r="D527" s="230" t="s">
        <v>136</v>
      </c>
      <c r="E527" s="231" t="s">
        <v>441</v>
      </c>
      <c r="F527" s="232" t="s">
        <v>442</v>
      </c>
      <c r="G527" s="233" t="s">
        <v>342</v>
      </c>
      <c r="H527" s="234">
        <v>10</v>
      </c>
      <c r="I527" s="75">
        <v>1500</v>
      </c>
      <c r="J527" s="235">
        <f>ROUND(I527*H527,2)</f>
        <v>15000</v>
      </c>
      <c r="K527" s="236"/>
      <c r="L527" s="150"/>
      <c r="M527" s="237" t="s">
        <v>1</v>
      </c>
      <c r="N527" s="238" t="s">
        <v>38</v>
      </c>
      <c r="O527" s="239"/>
      <c r="P527" s="240">
        <f>O527*H527</f>
        <v>0</v>
      </c>
      <c r="Q527" s="240">
        <v>5.1999999999999995E-4</v>
      </c>
      <c r="R527" s="240">
        <f>Q527*H527</f>
        <v>5.1999999999999998E-3</v>
      </c>
      <c r="S527" s="240">
        <v>0</v>
      </c>
      <c r="T527" s="241">
        <f>S527*H527</f>
        <v>0</v>
      </c>
      <c r="U527" s="149"/>
      <c r="V527" s="149"/>
      <c r="W527" s="149"/>
      <c r="X527" s="149"/>
      <c r="Y527" s="149"/>
      <c r="Z527" s="149"/>
      <c r="AA527" s="149"/>
      <c r="AB527" s="149"/>
      <c r="AC527" s="149"/>
      <c r="AD527" s="149"/>
      <c r="AE527" s="149"/>
      <c r="AR527" s="242" t="s">
        <v>307</v>
      </c>
      <c r="AT527" s="242" t="s">
        <v>136</v>
      </c>
      <c r="AU527" s="242" t="s">
        <v>83</v>
      </c>
      <c r="AY527" s="142" t="s">
        <v>134</v>
      </c>
      <c r="BE527" s="243">
        <f>IF(N527="základní",J527,0)</f>
        <v>15000</v>
      </c>
      <c r="BF527" s="243">
        <f>IF(N527="snížená",J527,0)</f>
        <v>0</v>
      </c>
      <c r="BG527" s="243">
        <f>IF(N527="zákl. přenesená",J527,0)</f>
        <v>0</v>
      </c>
      <c r="BH527" s="243">
        <f>IF(N527="sníž. přenesená",J527,0)</f>
        <v>0</v>
      </c>
      <c r="BI527" s="243">
        <f>IF(N527="nulová",J527,0)</f>
        <v>0</v>
      </c>
      <c r="BJ527" s="142" t="s">
        <v>81</v>
      </c>
      <c r="BK527" s="243">
        <f>ROUND(I527*H527,2)</f>
        <v>15000</v>
      </c>
      <c r="BL527" s="142" t="s">
        <v>307</v>
      </c>
      <c r="BM527" s="242" t="s">
        <v>443</v>
      </c>
    </row>
    <row r="528" spans="1:65" s="244" customFormat="1" x14ac:dyDescent="0.4">
      <c r="B528" s="245"/>
      <c r="D528" s="246" t="s">
        <v>142</v>
      </c>
      <c r="E528" s="247" t="s">
        <v>1</v>
      </c>
      <c r="F528" s="248" t="s">
        <v>444</v>
      </c>
      <c r="H528" s="247" t="s">
        <v>1</v>
      </c>
      <c r="L528" s="245"/>
      <c r="M528" s="249"/>
      <c r="N528" s="250"/>
      <c r="O528" s="250"/>
      <c r="P528" s="250"/>
      <c r="Q528" s="250"/>
      <c r="R528" s="250"/>
      <c r="S528" s="250"/>
      <c r="T528" s="251"/>
      <c r="AT528" s="247" t="s">
        <v>142</v>
      </c>
      <c r="AU528" s="247" t="s">
        <v>83</v>
      </c>
      <c r="AV528" s="244" t="s">
        <v>81</v>
      </c>
      <c r="AW528" s="244" t="s">
        <v>30</v>
      </c>
      <c r="AX528" s="244" t="s">
        <v>73</v>
      </c>
      <c r="AY528" s="247" t="s">
        <v>134</v>
      </c>
    </row>
    <row r="529" spans="1:65" s="252" customFormat="1" x14ac:dyDescent="0.4">
      <c r="B529" s="253"/>
      <c r="D529" s="246" t="s">
        <v>142</v>
      </c>
      <c r="E529" s="254" t="s">
        <v>1</v>
      </c>
      <c r="F529" s="255" t="s">
        <v>267</v>
      </c>
      <c r="H529" s="256">
        <v>10</v>
      </c>
      <c r="L529" s="253"/>
      <c r="M529" s="257"/>
      <c r="N529" s="258"/>
      <c r="O529" s="258"/>
      <c r="P529" s="258"/>
      <c r="Q529" s="258"/>
      <c r="R529" s="258"/>
      <c r="S529" s="258"/>
      <c r="T529" s="259"/>
      <c r="AT529" s="254" t="s">
        <v>142</v>
      </c>
      <c r="AU529" s="254" t="s">
        <v>83</v>
      </c>
      <c r="AV529" s="252" t="s">
        <v>83</v>
      </c>
      <c r="AW529" s="252" t="s">
        <v>30</v>
      </c>
      <c r="AX529" s="252" t="s">
        <v>73</v>
      </c>
      <c r="AY529" s="254" t="s">
        <v>134</v>
      </c>
    </row>
    <row r="530" spans="1:65" s="260" customFormat="1" x14ac:dyDescent="0.4">
      <c r="B530" s="261"/>
      <c r="D530" s="246" t="s">
        <v>142</v>
      </c>
      <c r="E530" s="262" t="s">
        <v>1</v>
      </c>
      <c r="F530" s="263" t="s">
        <v>164</v>
      </c>
      <c r="H530" s="264">
        <v>10</v>
      </c>
      <c r="L530" s="261"/>
      <c r="M530" s="265"/>
      <c r="N530" s="266"/>
      <c r="O530" s="266"/>
      <c r="P530" s="266"/>
      <c r="Q530" s="266"/>
      <c r="R530" s="266"/>
      <c r="S530" s="266"/>
      <c r="T530" s="267"/>
      <c r="AT530" s="262" t="s">
        <v>142</v>
      </c>
      <c r="AU530" s="262" t="s">
        <v>83</v>
      </c>
      <c r="AV530" s="260" t="s">
        <v>140</v>
      </c>
      <c r="AW530" s="260" t="s">
        <v>30</v>
      </c>
      <c r="AX530" s="260" t="s">
        <v>81</v>
      </c>
      <c r="AY530" s="262" t="s">
        <v>134</v>
      </c>
    </row>
    <row r="531" spans="1:65" s="152" customFormat="1" ht="16.5" customHeight="1" x14ac:dyDescent="0.4">
      <c r="A531" s="149"/>
      <c r="B531" s="150"/>
      <c r="C531" s="230" t="s">
        <v>445</v>
      </c>
      <c r="D531" s="230" t="s">
        <v>136</v>
      </c>
      <c r="E531" s="231" t="s">
        <v>446</v>
      </c>
      <c r="F531" s="232" t="s">
        <v>447</v>
      </c>
      <c r="G531" s="233" t="s">
        <v>342</v>
      </c>
      <c r="H531" s="234">
        <v>2</v>
      </c>
      <c r="I531" s="75">
        <v>1200</v>
      </c>
      <c r="J531" s="235">
        <f>ROUND(I531*H531,2)</f>
        <v>2400</v>
      </c>
      <c r="K531" s="236"/>
      <c r="L531" s="150"/>
      <c r="M531" s="237" t="s">
        <v>1</v>
      </c>
      <c r="N531" s="238" t="s">
        <v>38</v>
      </c>
      <c r="O531" s="239"/>
      <c r="P531" s="240">
        <f>O531*H531</f>
        <v>0</v>
      </c>
      <c r="Q531" s="240">
        <v>6.4000000000000005E-4</v>
      </c>
      <c r="R531" s="240">
        <f>Q531*H531</f>
        <v>1.2800000000000001E-3</v>
      </c>
      <c r="S531" s="240">
        <v>0</v>
      </c>
      <c r="T531" s="241">
        <f>S531*H531</f>
        <v>0</v>
      </c>
      <c r="U531" s="149"/>
      <c r="V531" s="149"/>
      <c r="W531" s="149"/>
      <c r="X531" s="149"/>
      <c r="Y531" s="149"/>
      <c r="Z531" s="149"/>
      <c r="AA531" s="149"/>
      <c r="AB531" s="149"/>
      <c r="AC531" s="149"/>
      <c r="AD531" s="149"/>
      <c r="AE531" s="149"/>
      <c r="AR531" s="242" t="s">
        <v>307</v>
      </c>
      <c r="AT531" s="242" t="s">
        <v>136</v>
      </c>
      <c r="AU531" s="242" t="s">
        <v>83</v>
      </c>
      <c r="AY531" s="142" t="s">
        <v>134</v>
      </c>
      <c r="BE531" s="243">
        <f>IF(N531="základní",J531,0)</f>
        <v>2400</v>
      </c>
      <c r="BF531" s="243">
        <f>IF(N531="snížená",J531,0)</f>
        <v>0</v>
      </c>
      <c r="BG531" s="243">
        <f>IF(N531="zákl. přenesená",J531,0)</f>
        <v>0</v>
      </c>
      <c r="BH531" s="243">
        <f>IF(N531="sníž. přenesená",J531,0)</f>
        <v>0</v>
      </c>
      <c r="BI531" s="243">
        <f>IF(N531="nulová",J531,0)</f>
        <v>0</v>
      </c>
      <c r="BJ531" s="142" t="s">
        <v>81</v>
      </c>
      <c r="BK531" s="243">
        <f>ROUND(I531*H531,2)</f>
        <v>2400</v>
      </c>
      <c r="BL531" s="142" t="s">
        <v>307</v>
      </c>
      <c r="BM531" s="242" t="s">
        <v>448</v>
      </c>
    </row>
    <row r="532" spans="1:65" s="244" customFormat="1" x14ac:dyDescent="0.4">
      <c r="B532" s="245"/>
      <c r="D532" s="246" t="s">
        <v>142</v>
      </c>
      <c r="E532" s="247" t="s">
        <v>1</v>
      </c>
      <c r="F532" s="248" t="s">
        <v>150</v>
      </c>
      <c r="H532" s="247" t="s">
        <v>1</v>
      </c>
      <c r="L532" s="245"/>
      <c r="M532" s="249"/>
      <c r="N532" s="250"/>
      <c r="O532" s="250"/>
      <c r="P532" s="250"/>
      <c r="Q532" s="250"/>
      <c r="R532" s="250"/>
      <c r="S532" s="250"/>
      <c r="T532" s="251"/>
      <c r="AT532" s="247" t="s">
        <v>142</v>
      </c>
      <c r="AU532" s="247" t="s">
        <v>83</v>
      </c>
      <c r="AV532" s="244" t="s">
        <v>81</v>
      </c>
      <c r="AW532" s="244" t="s">
        <v>30</v>
      </c>
      <c r="AX532" s="244" t="s">
        <v>73</v>
      </c>
      <c r="AY532" s="247" t="s">
        <v>134</v>
      </c>
    </row>
    <row r="533" spans="1:65" s="252" customFormat="1" x14ac:dyDescent="0.4">
      <c r="B533" s="253"/>
      <c r="D533" s="246" t="s">
        <v>142</v>
      </c>
      <c r="E533" s="254" t="s">
        <v>1</v>
      </c>
      <c r="F533" s="255" t="s">
        <v>449</v>
      </c>
      <c r="H533" s="256">
        <v>1</v>
      </c>
      <c r="L533" s="253"/>
      <c r="M533" s="257"/>
      <c r="N533" s="258"/>
      <c r="O533" s="258"/>
      <c r="P533" s="258"/>
      <c r="Q533" s="258"/>
      <c r="R533" s="258"/>
      <c r="S533" s="258"/>
      <c r="T533" s="259"/>
      <c r="AT533" s="254" t="s">
        <v>142</v>
      </c>
      <c r="AU533" s="254" t="s">
        <v>83</v>
      </c>
      <c r="AV533" s="252" t="s">
        <v>83</v>
      </c>
      <c r="AW533" s="252" t="s">
        <v>30</v>
      </c>
      <c r="AX533" s="252" t="s">
        <v>73</v>
      </c>
      <c r="AY533" s="254" t="s">
        <v>134</v>
      </c>
    </row>
    <row r="534" spans="1:65" s="244" customFormat="1" x14ac:dyDescent="0.4">
      <c r="B534" s="245"/>
      <c r="D534" s="246" t="s">
        <v>142</v>
      </c>
      <c r="E534" s="247" t="s">
        <v>1</v>
      </c>
      <c r="F534" s="248" t="s">
        <v>450</v>
      </c>
      <c r="H534" s="247" t="s">
        <v>1</v>
      </c>
      <c r="L534" s="245"/>
      <c r="M534" s="249"/>
      <c r="N534" s="250"/>
      <c r="O534" s="250"/>
      <c r="P534" s="250"/>
      <c r="Q534" s="250"/>
      <c r="R534" s="250"/>
      <c r="S534" s="250"/>
      <c r="T534" s="251"/>
      <c r="AT534" s="247" t="s">
        <v>142</v>
      </c>
      <c r="AU534" s="247" t="s">
        <v>83</v>
      </c>
      <c r="AV534" s="244" t="s">
        <v>81</v>
      </c>
      <c r="AW534" s="244" t="s">
        <v>30</v>
      </c>
      <c r="AX534" s="244" t="s">
        <v>73</v>
      </c>
      <c r="AY534" s="247" t="s">
        <v>134</v>
      </c>
    </row>
    <row r="535" spans="1:65" s="252" customFormat="1" x14ac:dyDescent="0.4">
      <c r="B535" s="253"/>
      <c r="D535" s="246" t="s">
        <v>142</v>
      </c>
      <c r="E535" s="254" t="s">
        <v>1</v>
      </c>
      <c r="F535" s="255" t="s">
        <v>449</v>
      </c>
      <c r="H535" s="256">
        <v>1</v>
      </c>
      <c r="L535" s="253"/>
      <c r="M535" s="257"/>
      <c r="N535" s="258"/>
      <c r="O535" s="258"/>
      <c r="P535" s="258"/>
      <c r="Q535" s="258"/>
      <c r="R535" s="258"/>
      <c r="S535" s="258"/>
      <c r="T535" s="259"/>
      <c r="AT535" s="254" t="s">
        <v>142</v>
      </c>
      <c r="AU535" s="254" t="s">
        <v>83</v>
      </c>
      <c r="AV535" s="252" t="s">
        <v>83</v>
      </c>
      <c r="AW535" s="252" t="s">
        <v>30</v>
      </c>
      <c r="AX535" s="252" t="s">
        <v>73</v>
      </c>
      <c r="AY535" s="254" t="s">
        <v>134</v>
      </c>
    </row>
    <row r="536" spans="1:65" s="260" customFormat="1" x14ac:dyDescent="0.4">
      <c r="B536" s="261"/>
      <c r="D536" s="246" t="s">
        <v>142</v>
      </c>
      <c r="E536" s="262" t="s">
        <v>1</v>
      </c>
      <c r="F536" s="263" t="s">
        <v>164</v>
      </c>
      <c r="H536" s="264">
        <v>2</v>
      </c>
      <c r="L536" s="261"/>
      <c r="M536" s="265"/>
      <c r="N536" s="266"/>
      <c r="O536" s="266"/>
      <c r="P536" s="266"/>
      <c r="Q536" s="266"/>
      <c r="R536" s="266"/>
      <c r="S536" s="266"/>
      <c r="T536" s="267"/>
      <c r="AT536" s="262" t="s">
        <v>142</v>
      </c>
      <c r="AU536" s="262" t="s">
        <v>83</v>
      </c>
      <c r="AV536" s="260" t="s">
        <v>140</v>
      </c>
      <c r="AW536" s="260" t="s">
        <v>30</v>
      </c>
      <c r="AX536" s="260" t="s">
        <v>81</v>
      </c>
      <c r="AY536" s="262" t="s">
        <v>134</v>
      </c>
    </row>
    <row r="537" spans="1:65" s="152" customFormat="1" ht="24.2" customHeight="1" x14ac:dyDescent="0.4">
      <c r="A537" s="149"/>
      <c r="B537" s="150"/>
      <c r="C537" s="230" t="s">
        <v>451</v>
      </c>
      <c r="D537" s="230" t="s">
        <v>136</v>
      </c>
      <c r="E537" s="231" t="s">
        <v>452</v>
      </c>
      <c r="F537" s="232" t="s">
        <v>453</v>
      </c>
      <c r="G537" s="233" t="s">
        <v>342</v>
      </c>
      <c r="H537" s="234">
        <v>2</v>
      </c>
      <c r="I537" s="75">
        <v>1800</v>
      </c>
      <c r="J537" s="235">
        <f>ROUND(I537*H537,2)</f>
        <v>3600</v>
      </c>
      <c r="K537" s="236"/>
      <c r="L537" s="150"/>
      <c r="M537" s="237" t="s">
        <v>1</v>
      </c>
      <c r="N537" s="238" t="s">
        <v>38</v>
      </c>
      <c r="O537" s="239"/>
      <c r="P537" s="240">
        <f>O537*H537</f>
        <v>0</v>
      </c>
      <c r="Q537" s="240">
        <v>1.9599999999999999E-3</v>
      </c>
      <c r="R537" s="240">
        <f>Q537*H537</f>
        <v>3.9199999999999999E-3</v>
      </c>
      <c r="S537" s="240">
        <v>0</v>
      </c>
      <c r="T537" s="241">
        <f>S537*H537</f>
        <v>0</v>
      </c>
      <c r="U537" s="149"/>
      <c r="V537" s="149"/>
      <c r="W537" s="149"/>
      <c r="X537" s="149"/>
      <c r="Y537" s="149"/>
      <c r="Z537" s="149"/>
      <c r="AA537" s="149"/>
      <c r="AB537" s="149"/>
      <c r="AC537" s="149"/>
      <c r="AD537" s="149"/>
      <c r="AE537" s="149"/>
      <c r="AR537" s="242" t="s">
        <v>307</v>
      </c>
      <c r="AT537" s="242" t="s">
        <v>136</v>
      </c>
      <c r="AU537" s="242" t="s">
        <v>83</v>
      </c>
      <c r="AY537" s="142" t="s">
        <v>134</v>
      </c>
      <c r="BE537" s="243">
        <f>IF(N537="základní",J537,0)</f>
        <v>3600</v>
      </c>
      <c r="BF537" s="243">
        <f>IF(N537="snížená",J537,0)</f>
        <v>0</v>
      </c>
      <c r="BG537" s="243">
        <f>IF(N537="zákl. přenesená",J537,0)</f>
        <v>0</v>
      </c>
      <c r="BH537" s="243">
        <f>IF(N537="sníž. přenesená",J537,0)</f>
        <v>0</v>
      </c>
      <c r="BI537" s="243">
        <f>IF(N537="nulová",J537,0)</f>
        <v>0</v>
      </c>
      <c r="BJ537" s="142" t="s">
        <v>81</v>
      </c>
      <c r="BK537" s="243">
        <f>ROUND(I537*H537,2)</f>
        <v>3600</v>
      </c>
      <c r="BL537" s="142" t="s">
        <v>307</v>
      </c>
      <c r="BM537" s="242" t="s">
        <v>454</v>
      </c>
    </row>
    <row r="538" spans="1:65" s="244" customFormat="1" x14ac:dyDescent="0.4">
      <c r="B538" s="245"/>
      <c r="D538" s="246" t="s">
        <v>142</v>
      </c>
      <c r="E538" s="247" t="s">
        <v>1</v>
      </c>
      <c r="F538" s="248" t="s">
        <v>150</v>
      </c>
      <c r="H538" s="247" t="s">
        <v>1</v>
      </c>
      <c r="L538" s="245"/>
      <c r="M538" s="249"/>
      <c r="N538" s="250"/>
      <c r="O538" s="250"/>
      <c r="P538" s="250"/>
      <c r="Q538" s="250"/>
      <c r="R538" s="250"/>
      <c r="S538" s="250"/>
      <c r="T538" s="251"/>
      <c r="AT538" s="247" t="s">
        <v>142</v>
      </c>
      <c r="AU538" s="247" t="s">
        <v>83</v>
      </c>
      <c r="AV538" s="244" t="s">
        <v>81</v>
      </c>
      <c r="AW538" s="244" t="s">
        <v>30</v>
      </c>
      <c r="AX538" s="244" t="s">
        <v>73</v>
      </c>
      <c r="AY538" s="247" t="s">
        <v>134</v>
      </c>
    </row>
    <row r="539" spans="1:65" s="252" customFormat="1" x14ac:dyDescent="0.4">
      <c r="B539" s="253"/>
      <c r="D539" s="246" t="s">
        <v>142</v>
      </c>
      <c r="E539" s="254" t="s">
        <v>1</v>
      </c>
      <c r="F539" s="255" t="s">
        <v>449</v>
      </c>
      <c r="H539" s="256">
        <v>1</v>
      </c>
      <c r="L539" s="253"/>
      <c r="M539" s="257"/>
      <c r="N539" s="258"/>
      <c r="O539" s="258"/>
      <c r="P539" s="258"/>
      <c r="Q539" s="258"/>
      <c r="R539" s="258"/>
      <c r="S539" s="258"/>
      <c r="T539" s="259"/>
      <c r="AT539" s="254" t="s">
        <v>142</v>
      </c>
      <c r="AU539" s="254" t="s">
        <v>83</v>
      </c>
      <c r="AV539" s="252" t="s">
        <v>83</v>
      </c>
      <c r="AW539" s="252" t="s">
        <v>30</v>
      </c>
      <c r="AX539" s="252" t="s">
        <v>73</v>
      </c>
      <c r="AY539" s="254" t="s">
        <v>134</v>
      </c>
    </row>
    <row r="540" spans="1:65" s="244" customFormat="1" x14ac:dyDescent="0.4">
      <c r="B540" s="245"/>
      <c r="D540" s="246" t="s">
        <v>142</v>
      </c>
      <c r="E540" s="247" t="s">
        <v>1</v>
      </c>
      <c r="F540" s="248" t="s">
        <v>450</v>
      </c>
      <c r="H540" s="247" t="s">
        <v>1</v>
      </c>
      <c r="L540" s="245"/>
      <c r="M540" s="249"/>
      <c r="N540" s="250"/>
      <c r="O540" s="250"/>
      <c r="P540" s="250"/>
      <c r="Q540" s="250"/>
      <c r="R540" s="250"/>
      <c r="S540" s="250"/>
      <c r="T540" s="251"/>
      <c r="AT540" s="247" t="s">
        <v>142</v>
      </c>
      <c r="AU540" s="247" t="s">
        <v>83</v>
      </c>
      <c r="AV540" s="244" t="s">
        <v>81</v>
      </c>
      <c r="AW540" s="244" t="s">
        <v>30</v>
      </c>
      <c r="AX540" s="244" t="s">
        <v>73</v>
      </c>
      <c r="AY540" s="247" t="s">
        <v>134</v>
      </c>
    </row>
    <row r="541" spans="1:65" s="252" customFormat="1" x14ac:dyDescent="0.4">
      <c r="B541" s="253"/>
      <c r="D541" s="246" t="s">
        <v>142</v>
      </c>
      <c r="E541" s="254" t="s">
        <v>1</v>
      </c>
      <c r="F541" s="255" t="s">
        <v>449</v>
      </c>
      <c r="H541" s="256">
        <v>1</v>
      </c>
      <c r="L541" s="253"/>
      <c r="M541" s="257"/>
      <c r="N541" s="258"/>
      <c r="O541" s="258"/>
      <c r="P541" s="258"/>
      <c r="Q541" s="258"/>
      <c r="R541" s="258"/>
      <c r="S541" s="258"/>
      <c r="T541" s="259"/>
      <c r="AT541" s="254" t="s">
        <v>142</v>
      </c>
      <c r="AU541" s="254" t="s">
        <v>83</v>
      </c>
      <c r="AV541" s="252" t="s">
        <v>83</v>
      </c>
      <c r="AW541" s="252" t="s">
        <v>30</v>
      </c>
      <c r="AX541" s="252" t="s">
        <v>73</v>
      </c>
      <c r="AY541" s="254" t="s">
        <v>134</v>
      </c>
    </row>
    <row r="542" spans="1:65" s="260" customFormat="1" x14ac:dyDescent="0.4">
      <c r="B542" s="261"/>
      <c r="D542" s="246" t="s">
        <v>142</v>
      </c>
      <c r="E542" s="262" t="s">
        <v>1</v>
      </c>
      <c r="F542" s="263" t="s">
        <v>164</v>
      </c>
      <c r="H542" s="264">
        <v>2</v>
      </c>
      <c r="L542" s="261"/>
      <c r="M542" s="265"/>
      <c r="N542" s="266"/>
      <c r="O542" s="266"/>
      <c r="P542" s="266"/>
      <c r="Q542" s="266"/>
      <c r="R542" s="266"/>
      <c r="S542" s="266"/>
      <c r="T542" s="267"/>
      <c r="AT542" s="262" t="s">
        <v>142</v>
      </c>
      <c r="AU542" s="262" t="s">
        <v>83</v>
      </c>
      <c r="AV542" s="260" t="s">
        <v>140</v>
      </c>
      <c r="AW542" s="260" t="s">
        <v>30</v>
      </c>
      <c r="AX542" s="260" t="s">
        <v>81</v>
      </c>
      <c r="AY542" s="262" t="s">
        <v>134</v>
      </c>
    </row>
    <row r="543" spans="1:65" s="152" customFormat="1" ht="16.5" customHeight="1" x14ac:dyDescent="0.4">
      <c r="A543" s="149"/>
      <c r="B543" s="150"/>
      <c r="C543" s="230" t="s">
        <v>455</v>
      </c>
      <c r="D543" s="230" t="s">
        <v>136</v>
      </c>
      <c r="E543" s="231" t="s">
        <v>456</v>
      </c>
      <c r="F543" s="232" t="s">
        <v>457</v>
      </c>
      <c r="G543" s="233" t="s">
        <v>342</v>
      </c>
      <c r="H543" s="234">
        <v>10</v>
      </c>
      <c r="I543" s="75">
        <v>3000</v>
      </c>
      <c r="J543" s="235">
        <f>ROUND(I543*H543,2)</f>
        <v>30000</v>
      </c>
      <c r="K543" s="236"/>
      <c r="L543" s="150"/>
      <c r="M543" s="237" t="s">
        <v>1</v>
      </c>
      <c r="N543" s="238" t="s">
        <v>38</v>
      </c>
      <c r="O543" s="239"/>
      <c r="P543" s="240">
        <f>O543*H543</f>
        <v>0</v>
      </c>
      <c r="Q543" s="240">
        <v>1.8400000000000001E-3</v>
      </c>
      <c r="R543" s="240">
        <f>Q543*H543</f>
        <v>1.84E-2</v>
      </c>
      <c r="S543" s="240">
        <v>0</v>
      </c>
      <c r="T543" s="241">
        <f>S543*H543</f>
        <v>0</v>
      </c>
      <c r="U543" s="149"/>
      <c r="V543" s="149"/>
      <c r="W543" s="149"/>
      <c r="X543" s="149"/>
      <c r="Y543" s="149"/>
      <c r="Z543" s="149"/>
      <c r="AA543" s="149"/>
      <c r="AB543" s="149"/>
      <c r="AC543" s="149"/>
      <c r="AD543" s="149"/>
      <c r="AE543" s="149"/>
      <c r="AR543" s="242" t="s">
        <v>307</v>
      </c>
      <c r="AT543" s="242" t="s">
        <v>136</v>
      </c>
      <c r="AU543" s="242" t="s">
        <v>83</v>
      </c>
      <c r="AY543" s="142" t="s">
        <v>134</v>
      </c>
      <c r="BE543" s="243">
        <f>IF(N543="základní",J543,0)</f>
        <v>30000</v>
      </c>
      <c r="BF543" s="243">
        <f>IF(N543="snížená",J543,0)</f>
        <v>0</v>
      </c>
      <c r="BG543" s="243">
        <f>IF(N543="zákl. přenesená",J543,0)</f>
        <v>0</v>
      </c>
      <c r="BH543" s="243">
        <f>IF(N543="sníž. přenesená",J543,0)</f>
        <v>0</v>
      </c>
      <c r="BI543" s="243">
        <f>IF(N543="nulová",J543,0)</f>
        <v>0</v>
      </c>
      <c r="BJ543" s="142" t="s">
        <v>81</v>
      </c>
      <c r="BK543" s="243">
        <f>ROUND(I543*H543,2)</f>
        <v>30000</v>
      </c>
      <c r="BL543" s="142" t="s">
        <v>307</v>
      </c>
      <c r="BM543" s="242" t="s">
        <v>458</v>
      </c>
    </row>
    <row r="544" spans="1:65" s="244" customFormat="1" x14ac:dyDescent="0.4">
      <c r="B544" s="245"/>
      <c r="D544" s="246" t="s">
        <v>142</v>
      </c>
      <c r="E544" s="247" t="s">
        <v>1</v>
      </c>
      <c r="F544" s="248" t="s">
        <v>144</v>
      </c>
      <c r="H544" s="247" t="s">
        <v>1</v>
      </c>
      <c r="L544" s="245"/>
      <c r="M544" s="249"/>
      <c r="N544" s="250"/>
      <c r="O544" s="250"/>
      <c r="P544" s="250"/>
      <c r="Q544" s="250"/>
      <c r="R544" s="250"/>
      <c r="S544" s="250"/>
      <c r="T544" s="251"/>
      <c r="AT544" s="247" t="s">
        <v>142</v>
      </c>
      <c r="AU544" s="247" t="s">
        <v>83</v>
      </c>
      <c r="AV544" s="244" t="s">
        <v>81</v>
      </c>
      <c r="AW544" s="244" t="s">
        <v>30</v>
      </c>
      <c r="AX544" s="244" t="s">
        <v>73</v>
      </c>
      <c r="AY544" s="247" t="s">
        <v>134</v>
      </c>
    </row>
    <row r="545" spans="1:65" s="252" customFormat="1" x14ac:dyDescent="0.4">
      <c r="B545" s="253"/>
      <c r="D545" s="246" t="s">
        <v>142</v>
      </c>
      <c r="E545" s="254" t="s">
        <v>1</v>
      </c>
      <c r="F545" s="255" t="s">
        <v>81</v>
      </c>
      <c r="H545" s="256">
        <v>1</v>
      </c>
      <c r="L545" s="253"/>
      <c r="M545" s="257"/>
      <c r="N545" s="258"/>
      <c r="O545" s="258"/>
      <c r="P545" s="258"/>
      <c r="Q545" s="258"/>
      <c r="R545" s="258"/>
      <c r="S545" s="258"/>
      <c r="T545" s="259"/>
      <c r="AT545" s="254" t="s">
        <v>142</v>
      </c>
      <c r="AU545" s="254" t="s">
        <v>83</v>
      </c>
      <c r="AV545" s="252" t="s">
        <v>83</v>
      </c>
      <c r="AW545" s="252" t="s">
        <v>30</v>
      </c>
      <c r="AX545" s="252" t="s">
        <v>73</v>
      </c>
      <c r="AY545" s="254" t="s">
        <v>134</v>
      </c>
    </row>
    <row r="546" spans="1:65" s="244" customFormat="1" x14ac:dyDescent="0.4">
      <c r="B546" s="245"/>
      <c r="D546" s="246" t="s">
        <v>142</v>
      </c>
      <c r="E546" s="247" t="s">
        <v>1</v>
      </c>
      <c r="F546" s="248" t="s">
        <v>146</v>
      </c>
      <c r="H546" s="247" t="s">
        <v>1</v>
      </c>
      <c r="L546" s="245"/>
      <c r="M546" s="249"/>
      <c r="N546" s="250"/>
      <c r="O546" s="250"/>
      <c r="P546" s="250"/>
      <c r="Q546" s="250"/>
      <c r="R546" s="250"/>
      <c r="S546" s="250"/>
      <c r="T546" s="251"/>
      <c r="AT546" s="247" t="s">
        <v>142</v>
      </c>
      <c r="AU546" s="247" t="s">
        <v>83</v>
      </c>
      <c r="AV546" s="244" t="s">
        <v>81</v>
      </c>
      <c r="AW546" s="244" t="s">
        <v>30</v>
      </c>
      <c r="AX546" s="244" t="s">
        <v>73</v>
      </c>
      <c r="AY546" s="247" t="s">
        <v>134</v>
      </c>
    </row>
    <row r="547" spans="1:65" s="252" customFormat="1" x14ac:dyDescent="0.4">
      <c r="B547" s="253"/>
      <c r="D547" s="246" t="s">
        <v>142</v>
      </c>
      <c r="E547" s="254" t="s">
        <v>1</v>
      </c>
      <c r="F547" s="255" t="s">
        <v>230</v>
      </c>
      <c r="H547" s="256">
        <v>2</v>
      </c>
      <c r="L547" s="253"/>
      <c r="M547" s="257"/>
      <c r="N547" s="258"/>
      <c r="O547" s="258"/>
      <c r="P547" s="258"/>
      <c r="Q547" s="258"/>
      <c r="R547" s="258"/>
      <c r="S547" s="258"/>
      <c r="T547" s="259"/>
      <c r="AT547" s="254" t="s">
        <v>142</v>
      </c>
      <c r="AU547" s="254" t="s">
        <v>83</v>
      </c>
      <c r="AV547" s="252" t="s">
        <v>83</v>
      </c>
      <c r="AW547" s="252" t="s">
        <v>30</v>
      </c>
      <c r="AX547" s="252" t="s">
        <v>73</v>
      </c>
      <c r="AY547" s="254" t="s">
        <v>134</v>
      </c>
    </row>
    <row r="548" spans="1:65" s="244" customFormat="1" x14ac:dyDescent="0.4">
      <c r="B548" s="245"/>
      <c r="D548" s="246" t="s">
        <v>142</v>
      </c>
      <c r="E548" s="247" t="s">
        <v>1</v>
      </c>
      <c r="F548" s="248" t="s">
        <v>150</v>
      </c>
      <c r="H548" s="247" t="s">
        <v>1</v>
      </c>
      <c r="L548" s="245"/>
      <c r="M548" s="249"/>
      <c r="N548" s="250"/>
      <c r="O548" s="250"/>
      <c r="P548" s="250"/>
      <c r="Q548" s="250"/>
      <c r="R548" s="250"/>
      <c r="S548" s="250"/>
      <c r="T548" s="251"/>
      <c r="AT548" s="247" t="s">
        <v>142</v>
      </c>
      <c r="AU548" s="247" t="s">
        <v>83</v>
      </c>
      <c r="AV548" s="244" t="s">
        <v>81</v>
      </c>
      <c r="AW548" s="244" t="s">
        <v>30</v>
      </c>
      <c r="AX548" s="244" t="s">
        <v>73</v>
      </c>
      <c r="AY548" s="247" t="s">
        <v>134</v>
      </c>
    </row>
    <row r="549" spans="1:65" s="252" customFormat="1" x14ac:dyDescent="0.4">
      <c r="B549" s="253"/>
      <c r="D549" s="246" t="s">
        <v>142</v>
      </c>
      <c r="E549" s="254" t="s">
        <v>1</v>
      </c>
      <c r="F549" s="255" t="s">
        <v>81</v>
      </c>
      <c r="H549" s="256">
        <v>1</v>
      </c>
      <c r="L549" s="253"/>
      <c r="M549" s="257"/>
      <c r="N549" s="258"/>
      <c r="O549" s="258"/>
      <c r="P549" s="258"/>
      <c r="Q549" s="258"/>
      <c r="R549" s="258"/>
      <c r="S549" s="258"/>
      <c r="T549" s="259"/>
      <c r="AT549" s="254" t="s">
        <v>142</v>
      </c>
      <c r="AU549" s="254" t="s">
        <v>83</v>
      </c>
      <c r="AV549" s="252" t="s">
        <v>83</v>
      </c>
      <c r="AW549" s="252" t="s">
        <v>30</v>
      </c>
      <c r="AX549" s="252" t="s">
        <v>73</v>
      </c>
      <c r="AY549" s="254" t="s">
        <v>134</v>
      </c>
    </row>
    <row r="550" spans="1:65" s="244" customFormat="1" x14ac:dyDescent="0.4">
      <c r="B550" s="245"/>
      <c r="D550" s="246" t="s">
        <v>142</v>
      </c>
      <c r="E550" s="247" t="s">
        <v>1</v>
      </c>
      <c r="F550" s="248" t="s">
        <v>152</v>
      </c>
      <c r="H550" s="247" t="s">
        <v>1</v>
      </c>
      <c r="L550" s="245"/>
      <c r="M550" s="249"/>
      <c r="N550" s="250"/>
      <c r="O550" s="250"/>
      <c r="P550" s="250"/>
      <c r="Q550" s="250"/>
      <c r="R550" s="250"/>
      <c r="S550" s="250"/>
      <c r="T550" s="251"/>
      <c r="AT550" s="247" t="s">
        <v>142</v>
      </c>
      <c r="AU550" s="247" t="s">
        <v>83</v>
      </c>
      <c r="AV550" s="244" t="s">
        <v>81</v>
      </c>
      <c r="AW550" s="244" t="s">
        <v>30</v>
      </c>
      <c r="AX550" s="244" t="s">
        <v>73</v>
      </c>
      <c r="AY550" s="247" t="s">
        <v>134</v>
      </c>
    </row>
    <row r="551" spans="1:65" s="252" customFormat="1" x14ac:dyDescent="0.4">
      <c r="B551" s="253"/>
      <c r="D551" s="246" t="s">
        <v>142</v>
      </c>
      <c r="E551" s="254" t="s">
        <v>1</v>
      </c>
      <c r="F551" s="255" t="s">
        <v>425</v>
      </c>
      <c r="H551" s="256">
        <v>3</v>
      </c>
      <c r="L551" s="253"/>
      <c r="M551" s="257"/>
      <c r="N551" s="258"/>
      <c r="O551" s="258"/>
      <c r="P551" s="258"/>
      <c r="Q551" s="258"/>
      <c r="R551" s="258"/>
      <c r="S551" s="258"/>
      <c r="T551" s="259"/>
      <c r="AT551" s="254" t="s">
        <v>142</v>
      </c>
      <c r="AU551" s="254" t="s">
        <v>83</v>
      </c>
      <c r="AV551" s="252" t="s">
        <v>83</v>
      </c>
      <c r="AW551" s="252" t="s">
        <v>30</v>
      </c>
      <c r="AX551" s="252" t="s">
        <v>73</v>
      </c>
      <c r="AY551" s="254" t="s">
        <v>134</v>
      </c>
    </row>
    <row r="552" spans="1:65" s="244" customFormat="1" x14ac:dyDescent="0.4">
      <c r="B552" s="245"/>
      <c r="D552" s="246" t="s">
        <v>142</v>
      </c>
      <c r="E552" s="247" t="s">
        <v>1</v>
      </c>
      <c r="F552" s="248" t="s">
        <v>160</v>
      </c>
      <c r="H552" s="247" t="s">
        <v>1</v>
      </c>
      <c r="L552" s="245"/>
      <c r="M552" s="249"/>
      <c r="N552" s="250"/>
      <c r="O552" s="250"/>
      <c r="P552" s="250"/>
      <c r="Q552" s="250"/>
      <c r="R552" s="250"/>
      <c r="S552" s="250"/>
      <c r="T552" s="251"/>
      <c r="AT552" s="247" t="s">
        <v>142</v>
      </c>
      <c r="AU552" s="247" t="s">
        <v>83</v>
      </c>
      <c r="AV552" s="244" t="s">
        <v>81</v>
      </c>
      <c r="AW552" s="244" t="s">
        <v>30</v>
      </c>
      <c r="AX552" s="244" t="s">
        <v>73</v>
      </c>
      <c r="AY552" s="247" t="s">
        <v>134</v>
      </c>
    </row>
    <row r="553" spans="1:65" s="252" customFormat="1" x14ac:dyDescent="0.4">
      <c r="B553" s="253"/>
      <c r="D553" s="246" t="s">
        <v>142</v>
      </c>
      <c r="E553" s="254" t="s">
        <v>1</v>
      </c>
      <c r="F553" s="255" t="s">
        <v>425</v>
      </c>
      <c r="H553" s="256">
        <v>3</v>
      </c>
      <c r="L553" s="253"/>
      <c r="M553" s="257"/>
      <c r="N553" s="258"/>
      <c r="O553" s="258"/>
      <c r="P553" s="258"/>
      <c r="Q553" s="258"/>
      <c r="R553" s="258"/>
      <c r="S553" s="258"/>
      <c r="T553" s="259"/>
      <c r="AT553" s="254" t="s">
        <v>142</v>
      </c>
      <c r="AU553" s="254" t="s">
        <v>83</v>
      </c>
      <c r="AV553" s="252" t="s">
        <v>83</v>
      </c>
      <c r="AW553" s="252" t="s">
        <v>30</v>
      </c>
      <c r="AX553" s="252" t="s">
        <v>73</v>
      </c>
      <c r="AY553" s="254" t="s">
        <v>134</v>
      </c>
    </row>
    <row r="554" spans="1:65" s="260" customFormat="1" x14ac:dyDescent="0.4">
      <c r="B554" s="261"/>
      <c r="D554" s="246" t="s">
        <v>142</v>
      </c>
      <c r="E554" s="262" t="s">
        <v>1</v>
      </c>
      <c r="F554" s="263" t="s">
        <v>164</v>
      </c>
      <c r="H554" s="264">
        <v>10</v>
      </c>
      <c r="L554" s="261"/>
      <c r="M554" s="265"/>
      <c r="N554" s="266"/>
      <c r="O554" s="266"/>
      <c r="P554" s="266"/>
      <c r="Q554" s="266"/>
      <c r="R554" s="266"/>
      <c r="S554" s="266"/>
      <c r="T554" s="267"/>
      <c r="AT554" s="262" t="s">
        <v>142</v>
      </c>
      <c r="AU554" s="262" t="s">
        <v>83</v>
      </c>
      <c r="AV554" s="260" t="s">
        <v>140</v>
      </c>
      <c r="AW554" s="260" t="s">
        <v>30</v>
      </c>
      <c r="AX554" s="260" t="s">
        <v>81</v>
      </c>
      <c r="AY554" s="262" t="s">
        <v>134</v>
      </c>
    </row>
    <row r="555" spans="1:65" s="152" customFormat="1" ht="24.2" customHeight="1" x14ac:dyDescent="0.4">
      <c r="A555" s="149"/>
      <c r="B555" s="150"/>
      <c r="C555" s="230" t="s">
        <v>459</v>
      </c>
      <c r="D555" s="230" t="s">
        <v>136</v>
      </c>
      <c r="E555" s="231" t="s">
        <v>460</v>
      </c>
      <c r="F555" s="232" t="s">
        <v>461</v>
      </c>
      <c r="G555" s="233" t="s">
        <v>342</v>
      </c>
      <c r="H555" s="234">
        <v>20</v>
      </c>
      <c r="I555" s="75">
        <v>2500</v>
      </c>
      <c r="J555" s="235">
        <f>ROUND(I555*H555,2)</f>
        <v>50000</v>
      </c>
      <c r="K555" s="236"/>
      <c r="L555" s="150"/>
      <c r="M555" s="237" t="s">
        <v>1</v>
      </c>
      <c r="N555" s="238" t="s">
        <v>38</v>
      </c>
      <c r="O555" s="239"/>
      <c r="P555" s="240">
        <f>O555*H555</f>
        <v>0</v>
      </c>
      <c r="Q555" s="240">
        <v>1.8400000000000001E-3</v>
      </c>
      <c r="R555" s="240">
        <f>Q555*H555</f>
        <v>3.6799999999999999E-2</v>
      </c>
      <c r="S555" s="240">
        <v>0</v>
      </c>
      <c r="T555" s="241">
        <f>S555*H555</f>
        <v>0</v>
      </c>
      <c r="U555" s="149"/>
      <c r="V555" s="149"/>
      <c r="W555" s="149"/>
      <c r="X555" s="149"/>
      <c r="Y555" s="149"/>
      <c r="Z555" s="149"/>
      <c r="AA555" s="149"/>
      <c r="AB555" s="149"/>
      <c r="AC555" s="149"/>
      <c r="AD555" s="149"/>
      <c r="AE555" s="149"/>
      <c r="AR555" s="242" t="s">
        <v>307</v>
      </c>
      <c r="AT555" s="242" t="s">
        <v>136</v>
      </c>
      <c r="AU555" s="242" t="s">
        <v>83</v>
      </c>
      <c r="AY555" s="142" t="s">
        <v>134</v>
      </c>
      <c r="BE555" s="243">
        <f>IF(N555="základní",J555,0)</f>
        <v>50000</v>
      </c>
      <c r="BF555" s="243">
        <f>IF(N555="snížená",J555,0)</f>
        <v>0</v>
      </c>
      <c r="BG555" s="243">
        <f>IF(N555="zákl. přenesená",J555,0)</f>
        <v>0</v>
      </c>
      <c r="BH555" s="243">
        <f>IF(N555="sníž. přenesená",J555,0)</f>
        <v>0</v>
      </c>
      <c r="BI555" s="243">
        <f>IF(N555="nulová",J555,0)</f>
        <v>0</v>
      </c>
      <c r="BJ555" s="142" t="s">
        <v>81</v>
      </c>
      <c r="BK555" s="243">
        <f>ROUND(I555*H555,2)</f>
        <v>50000</v>
      </c>
      <c r="BL555" s="142" t="s">
        <v>307</v>
      </c>
      <c r="BM555" s="242" t="s">
        <v>462</v>
      </c>
    </row>
    <row r="556" spans="1:65" s="244" customFormat="1" x14ac:dyDescent="0.4">
      <c r="B556" s="245"/>
      <c r="D556" s="246" t="s">
        <v>142</v>
      </c>
      <c r="E556" s="247" t="s">
        <v>1</v>
      </c>
      <c r="F556" s="248" t="s">
        <v>154</v>
      </c>
      <c r="H556" s="247" t="s">
        <v>1</v>
      </c>
      <c r="L556" s="245"/>
      <c r="M556" s="249"/>
      <c r="N556" s="250"/>
      <c r="O556" s="250"/>
      <c r="P556" s="250"/>
      <c r="Q556" s="250"/>
      <c r="R556" s="250"/>
      <c r="S556" s="250"/>
      <c r="T556" s="251"/>
      <c r="AT556" s="247" t="s">
        <v>142</v>
      </c>
      <c r="AU556" s="247" t="s">
        <v>83</v>
      </c>
      <c r="AV556" s="244" t="s">
        <v>81</v>
      </c>
      <c r="AW556" s="244" t="s">
        <v>30</v>
      </c>
      <c r="AX556" s="244" t="s">
        <v>73</v>
      </c>
      <c r="AY556" s="247" t="s">
        <v>134</v>
      </c>
    </row>
    <row r="557" spans="1:65" s="252" customFormat="1" x14ac:dyDescent="0.4">
      <c r="B557" s="253"/>
      <c r="D557" s="246" t="s">
        <v>142</v>
      </c>
      <c r="E557" s="254" t="s">
        <v>1</v>
      </c>
      <c r="F557" s="255" t="s">
        <v>344</v>
      </c>
      <c r="H557" s="256">
        <v>10</v>
      </c>
      <c r="L557" s="253"/>
      <c r="M557" s="257"/>
      <c r="N557" s="258"/>
      <c r="O557" s="258"/>
      <c r="P557" s="258"/>
      <c r="Q557" s="258"/>
      <c r="R557" s="258"/>
      <c r="S557" s="258"/>
      <c r="T557" s="259"/>
      <c r="AT557" s="254" t="s">
        <v>142</v>
      </c>
      <c r="AU557" s="254" t="s">
        <v>83</v>
      </c>
      <c r="AV557" s="252" t="s">
        <v>83</v>
      </c>
      <c r="AW557" s="252" t="s">
        <v>30</v>
      </c>
      <c r="AX557" s="252" t="s">
        <v>73</v>
      </c>
      <c r="AY557" s="254" t="s">
        <v>134</v>
      </c>
    </row>
    <row r="558" spans="1:65" s="244" customFormat="1" x14ac:dyDescent="0.4">
      <c r="B558" s="245"/>
      <c r="D558" s="246" t="s">
        <v>142</v>
      </c>
      <c r="E558" s="247" t="s">
        <v>1</v>
      </c>
      <c r="F558" s="248" t="s">
        <v>158</v>
      </c>
      <c r="H558" s="247" t="s">
        <v>1</v>
      </c>
      <c r="L558" s="245"/>
      <c r="M558" s="249"/>
      <c r="N558" s="250"/>
      <c r="O558" s="250"/>
      <c r="P558" s="250"/>
      <c r="Q558" s="250"/>
      <c r="R558" s="250"/>
      <c r="S558" s="250"/>
      <c r="T558" s="251"/>
      <c r="AT558" s="247" t="s">
        <v>142</v>
      </c>
      <c r="AU558" s="247" t="s">
        <v>83</v>
      </c>
      <c r="AV558" s="244" t="s">
        <v>81</v>
      </c>
      <c r="AW558" s="244" t="s">
        <v>30</v>
      </c>
      <c r="AX558" s="244" t="s">
        <v>73</v>
      </c>
      <c r="AY558" s="247" t="s">
        <v>134</v>
      </c>
    </row>
    <row r="559" spans="1:65" s="252" customFormat="1" x14ac:dyDescent="0.4">
      <c r="B559" s="253"/>
      <c r="D559" s="246" t="s">
        <v>142</v>
      </c>
      <c r="E559" s="254" t="s">
        <v>1</v>
      </c>
      <c r="F559" s="255" t="s">
        <v>344</v>
      </c>
      <c r="H559" s="256">
        <v>10</v>
      </c>
      <c r="L559" s="253"/>
      <c r="M559" s="257"/>
      <c r="N559" s="258"/>
      <c r="O559" s="258"/>
      <c r="P559" s="258"/>
      <c r="Q559" s="258"/>
      <c r="R559" s="258"/>
      <c r="S559" s="258"/>
      <c r="T559" s="259"/>
      <c r="AT559" s="254" t="s">
        <v>142</v>
      </c>
      <c r="AU559" s="254" t="s">
        <v>83</v>
      </c>
      <c r="AV559" s="252" t="s">
        <v>83</v>
      </c>
      <c r="AW559" s="252" t="s">
        <v>30</v>
      </c>
      <c r="AX559" s="252" t="s">
        <v>73</v>
      </c>
      <c r="AY559" s="254" t="s">
        <v>134</v>
      </c>
    </row>
    <row r="560" spans="1:65" s="260" customFormat="1" x14ac:dyDescent="0.4">
      <c r="B560" s="261"/>
      <c r="D560" s="246" t="s">
        <v>142</v>
      </c>
      <c r="E560" s="262" t="s">
        <v>1</v>
      </c>
      <c r="F560" s="263" t="s">
        <v>164</v>
      </c>
      <c r="H560" s="264">
        <v>20</v>
      </c>
      <c r="L560" s="261"/>
      <c r="M560" s="265"/>
      <c r="N560" s="266"/>
      <c r="O560" s="266"/>
      <c r="P560" s="266"/>
      <c r="Q560" s="266"/>
      <c r="R560" s="266"/>
      <c r="S560" s="266"/>
      <c r="T560" s="267"/>
      <c r="AT560" s="262" t="s">
        <v>142</v>
      </c>
      <c r="AU560" s="262" t="s">
        <v>83</v>
      </c>
      <c r="AV560" s="260" t="s">
        <v>140</v>
      </c>
      <c r="AW560" s="260" t="s">
        <v>30</v>
      </c>
      <c r="AX560" s="260" t="s">
        <v>81</v>
      </c>
      <c r="AY560" s="262" t="s">
        <v>134</v>
      </c>
    </row>
    <row r="561" spans="1:65" s="152" customFormat="1" ht="21.75" customHeight="1" x14ac:dyDescent="0.4">
      <c r="A561" s="149"/>
      <c r="B561" s="150"/>
      <c r="C561" s="230" t="s">
        <v>463</v>
      </c>
      <c r="D561" s="230" t="s">
        <v>136</v>
      </c>
      <c r="E561" s="231" t="s">
        <v>464</v>
      </c>
      <c r="F561" s="232" t="s">
        <v>465</v>
      </c>
      <c r="G561" s="233" t="s">
        <v>228</v>
      </c>
      <c r="H561" s="234">
        <v>4</v>
      </c>
      <c r="I561" s="75">
        <v>700</v>
      </c>
      <c r="J561" s="235">
        <f>ROUND(I561*H561,2)</f>
        <v>2800</v>
      </c>
      <c r="K561" s="236"/>
      <c r="L561" s="150"/>
      <c r="M561" s="237" t="s">
        <v>1</v>
      </c>
      <c r="N561" s="238" t="s">
        <v>38</v>
      </c>
      <c r="O561" s="239"/>
      <c r="P561" s="240">
        <f>O561*H561</f>
        <v>0</v>
      </c>
      <c r="Q561" s="240">
        <v>4.0000000000000003E-5</v>
      </c>
      <c r="R561" s="240">
        <f>Q561*H561</f>
        <v>1.6000000000000001E-4</v>
      </c>
      <c r="S561" s="240">
        <v>0</v>
      </c>
      <c r="T561" s="241">
        <f>S561*H561</f>
        <v>0</v>
      </c>
      <c r="U561" s="149"/>
      <c r="V561" s="149"/>
      <c r="W561" s="149"/>
      <c r="X561" s="149"/>
      <c r="Y561" s="149"/>
      <c r="Z561" s="149"/>
      <c r="AA561" s="149"/>
      <c r="AB561" s="149"/>
      <c r="AC561" s="149"/>
      <c r="AD561" s="149"/>
      <c r="AE561" s="149"/>
      <c r="AR561" s="242" t="s">
        <v>307</v>
      </c>
      <c r="AT561" s="242" t="s">
        <v>136</v>
      </c>
      <c r="AU561" s="242" t="s">
        <v>83</v>
      </c>
      <c r="AY561" s="142" t="s">
        <v>134</v>
      </c>
      <c r="BE561" s="243">
        <f>IF(N561="základní",J561,0)</f>
        <v>2800</v>
      </c>
      <c r="BF561" s="243">
        <f>IF(N561="snížená",J561,0)</f>
        <v>0</v>
      </c>
      <c r="BG561" s="243">
        <f>IF(N561="zákl. přenesená",J561,0)</f>
        <v>0</v>
      </c>
      <c r="BH561" s="243">
        <f>IF(N561="sníž. přenesená",J561,0)</f>
        <v>0</v>
      </c>
      <c r="BI561" s="243">
        <f>IF(N561="nulová",J561,0)</f>
        <v>0</v>
      </c>
      <c r="BJ561" s="142" t="s">
        <v>81</v>
      </c>
      <c r="BK561" s="243">
        <f>ROUND(I561*H561,2)</f>
        <v>2800</v>
      </c>
      <c r="BL561" s="142" t="s">
        <v>307</v>
      </c>
      <c r="BM561" s="242" t="s">
        <v>466</v>
      </c>
    </row>
    <row r="562" spans="1:65" s="244" customFormat="1" x14ac:dyDescent="0.4">
      <c r="B562" s="245"/>
      <c r="D562" s="246" t="s">
        <v>142</v>
      </c>
      <c r="E562" s="247" t="s">
        <v>1</v>
      </c>
      <c r="F562" s="248" t="s">
        <v>144</v>
      </c>
      <c r="H562" s="247" t="s">
        <v>1</v>
      </c>
      <c r="L562" s="245"/>
      <c r="M562" s="249"/>
      <c r="N562" s="250"/>
      <c r="O562" s="250"/>
      <c r="P562" s="250"/>
      <c r="Q562" s="250"/>
      <c r="R562" s="250"/>
      <c r="S562" s="250"/>
      <c r="T562" s="251"/>
      <c r="AT562" s="247" t="s">
        <v>142</v>
      </c>
      <c r="AU562" s="247" t="s">
        <v>83</v>
      </c>
      <c r="AV562" s="244" t="s">
        <v>81</v>
      </c>
      <c r="AW562" s="244" t="s">
        <v>30</v>
      </c>
      <c r="AX562" s="244" t="s">
        <v>73</v>
      </c>
      <c r="AY562" s="247" t="s">
        <v>134</v>
      </c>
    </row>
    <row r="563" spans="1:65" s="252" customFormat="1" x14ac:dyDescent="0.4">
      <c r="B563" s="253"/>
      <c r="D563" s="246" t="s">
        <v>142</v>
      </c>
      <c r="E563" s="254" t="s">
        <v>1</v>
      </c>
      <c r="F563" s="255" t="s">
        <v>81</v>
      </c>
      <c r="H563" s="256">
        <v>1</v>
      </c>
      <c r="L563" s="253"/>
      <c r="M563" s="257"/>
      <c r="N563" s="258"/>
      <c r="O563" s="258"/>
      <c r="P563" s="258"/>
      <c r="Q563" s="258"/>
      <c r="R563" s="258"/>
      <c r="S563" s="258"/>
      <c r="T563" s="259"/>
      <c r="AT563" s="254" t="s">
        <v>142</v>
      </c>
      <c r="AU563" s="254" t="s">
        <v>83</v>
      </c>
      <c r="AV563" s="252" t="s">
        <v>83</v>
      </c>
      <c r="AW563" s="252" t="s">
        <v>30</v>
      </c>
      <c r="AX563" s="252" t="s">
        <v>73</v>
      </c>
      <c r="AY563" s="254" t="s">
        <v>134</v>
      </c>
    </row>
    <row r="564" spans="1:65" s="244" customFormat="1" x14ac:dyDescent="0.4">
      <c r="B564" s="245"/>
      <c r="D564" s="246" t="s">
        <v>142</v>
      </c>
      <c r="E564" s="247" t="s">
        <v>1</v>
      </c>
      <c r="F564" s="248" t="s">
        <v>146</v>
      </c>
      <c r="H564" s="247" t="s">
        <v>1</v>
      </c>
      <c r="L564" s="245"/>
      <c r="M564" s="249"/>
      <c r="N564" s="250"/>
      <c r="O564" s="250"/>
      <c r="P564" s="250"/>
      <c r="Q564" s="250"/>
      <c r="R564" s="250"/>
      <c r="S564" s="250"/>
      <c r="T564" s="251"/>
      <c r="AT564" s="247" t="s">
        <v>142</v>
      </c>
      <c r="AU564" s="247" t="s">
        <v>83</v>
      </c>
      <c r="AV564" s="244" t="s">
        <v>81</v>
      </c>
      <c r="AW564" s="244" t="s">
        <v>30</v>
      </c>
      <c r="AX564" s="244" t="s">
        <v>73</v>
      </c>
      <c r="AY564" s="247" t="s">
        <v>134</v>
      </c>
    </row>
    <row r="565" spans="1:65" s="252" customFormat="1" x14ac:dyDescent="0.4">
      <c r="B565" s="253"/>
      <c r="D565" s="246" t="s">
        <v>142</v>
      </c>
      <c r="E565" s="254" t="s">
        <v>1</v>
      </c>
      <c r="F565" s="255" t="s">
        <v>230</v>
      </c>
      <c r="H565" s="256">
        <v>2</v>
      </c>
      <c r="L565" s="253"/>
      <c r="M565" s="257"/>
      <c r="N565" s="258"/>
      <c r="O565" s="258"/>
      <c r="P565" s="258"/>
      <c r="Q565" s="258"/>
      <c r="R565" s="258"/>
      <c r="S565" s="258"/>
      <c r="T565" s="259"/>
      <c r="AT565" s="254" t="s">
        <v>142</v>
      </c>
      <c r="AU565" s="254" t="s">
        <v>83</v>
      </c>
      <c r="AV565" s="252" t="s">
        <v>83</v>
      </c>
      <c r="AW565" s="252" t="s">
        <v>30</v>
      </c>
      <c r="AX565" s="252" t="s">
        <v>73</v>
      </c>
      <c r="AY565" s="254" t="s">
        <v>134</v>
      </c>
    </row>
    <row r="566" spans="1:65" s="244" customFormat="1" x14ac:dyDescent="0.4">
      <c r="B566" s="245"/>
      <c r="D566" s="246" t="s">
        <v>142</v>
      </c>
      <c r="E566" s="247" t="s">
        <v>1</v>
      </c>
      <c r="F566" s="248" t="s">
        <v>434</v>
      </c>
      <c r="H566" s="247" t="s">
        <v>1</v>
      </c>
      <c r="L566" s="245"/>
      <c r="M566" s="249"/>
      <c r="N566" s="250"/>
      <c r="O566" s="250"/>
      <c r="P566" s="250"/>
      <c r="Q566" s="250"/>
      <c r="R566" s="250"/>
      <c r="S566" s="250"/>
      <c r="T566" s="251"/>
      <c r="AT566" s="247" t="s">
        <v>142</v>
      </c>
      <c r="AU566" s="247" t="s">
        <v>83</v>
      </c>
      <c r="AV566" s="244" t="s">
        <v>81</v>
      </c>
      <c r="AW566" s="244" t="s">
        <v>30</v>
      </c>
      <c r="AX566" s="244" t="s">
        <v>73</v>
      </c>
      <c r="AY566" s="247" t="s">
        <v>134</v>
      </c>
    </row>
    <row r="567" spans="1:65" s="252" customFormat="1" x14ac:dyDescent="0.4">
      <c r="B567" s="253"/>
      <c r="D567" s="246" t="s">
        <v>142</v>
      </c>
      <c r="E567" s="254" t="s">
        <v>1</v>
      </c>
      <c r="F567" s="255" t="s">
        <v>81</v>
      </c>
      <c r="H567" s="256">
        <v>1</v>
      </c>
      <c r="L567" s="253"/>
      <c r="M567" s="257"/>
      <c r="N567" s="258"/>
      <c r="O567" s="258"/>
      <c r="P567" s="258"/>
      <c r="Q567" s="258"/>
      <c r="R567" s="258"/>
      <c r="S567" s="258"/>
      <c r="T567" s="259"/>
      <c r="AT567" s="254" t="s">
        <v>142</v>
      </c>
      <c r="AU567" s="254" t="s">
        <v>83</v>
      </c>
      <c r="AV567" s="252" t="s">
        <v>83</v>
      </c>
      <c r="AW567" s="252" t="s">
        <v>30</v>
      </c>
      <c r="AX567" s="252" t="s">
        <v>73</v>
      </c>
      <c r="AY567" s="254" t="s">
        <v>134</v>
      </c>
    </row>
    <row r="568" spans="1:65" s="260" customFormat="1" x14ac:dyDescent="0.4">
      <c r="B568" s="261"/>
      <c r="D568" s="246" t="s">
        <v>142</v>
      </c>
      <c r="E568" s="262" t="s">
        <v>1</v>
      </c>
      <c r="F568" s="263" t="s">
        <v>164</v>
      </c>
      <c r="H568" s="264">
        <v>4</v>
      </c>
      <c r="L568" s="261"/>
      <c r="M568" s="265"/>
      <c r="N568" s="266"/>
      <c r="O568" s="266"/>
      <c r="P568" s="266"/>
      <c r="Q568" s="266"/>
      <c r="R568" s="266"/>
      <c r="S568" s="266"/>
      <c r="T568" s="267"/>
      <c r="AT568" s="262" t="s">
        <v>142</v>
      </c>
      <c r="AU568" s="262" t="s">
        <v>83</v>
      </c>
      <c r="AV568" s="260" t="s">
        <v>140</v>
      </c>
      <c r="AW568" s="260" t="s">
        <v>30</v>
      </c>
      <c r="AX568" s="260" t="s">
        <v>81</v>
      </c>
      <c r="AY568" s="262" t="s">
        <v>134</v>
      </c>
    </row>
    <row r="569" spans="1:65" s="152" customFormat="1" ht="16.5" customHeight="1" x14ac:dyDescent="0.4">
      <c r="A569" s="149"/>
      <c r="B569" s="150"/>
      <c r="C569" s="230" t="s">
        <v>467</v>
      </c>
      <c r="D569" s="230" t="s">
        <v>136</v>
      </c>
      <c r="E569" s="231" t="s">
        <v>468</v>
      </c>
      <c r="F569" s="232" t="s">
        <v>469</v>
      </c>
      <c r="G569" s="233" t="s">
        <v>228</v>
      </c>
      <c r="H569" s="234">
        <v>10</v>
      </c>
      <c r="I569" s="75">
        <v>300</v>
      </c>
      <c r="J569" s="235">
        <f>ROUND(I569*H569,2)</f>
        <v>3000</v>
      </c>
      <c r="K569" s="236"/>
      <c r="L569" s="150"/>
      <c r="M569" s="237" t="s">
        <v>1</v>
      </c>
      <c r="N569" s="238" t="s">
        <v>38</v>
      </c>
      <c r="O569" s="239"/>
      <c r="P569" s="240">
        <f>O569*H569</f>
        <v>0</v>
      </c>
      <c r="Q569" s="240">
        <v>2.3000000000000001E-4</v>
      </c>
      <c r="R569" s="240">
        <f>Q569*H569</f>
        <v>2.3E-3</v>
      </c>
      <c r="S569" s="240">
        <v>0</v>
      </c>
      <c r="T569" s="241">
        <f>S569*H569</f>
        <v>0</v>
      </c>
      <c r="U569" s="149"/>
      <c r="V569" s="149"/>
      <c r="W569" s="149"/>
      <c r="X569" s="149"/>
      <c r="Y569" s="149"/>
      <c r="Z569" s="149"/>
      <c r="AA569" s="149"/>
      <c r="AB569" s="149"/>
      <c r="AC569" s="149"/>
      <c r="AD569" s="149"/>
      <c r="AE569" s="149"/>
      <c r="AR569" s="242" t="s">
        <v>307</v>
      </c>
      <c r="AT569" s="242" t="s">
        <v>136</v>
      </c>
      <c r="AU569" s="242" t="s">
        <v>83</v>
      </c>
      <c r="AY569" s="142" t="s">
        <v>134</v>
      </c>
      <c r="BE569" s="243">
        <f>IF(N569="základní",J569,0)</f>
        <v>3000</v>
      </c>
      <c r="BF569" s="243">
        <f>IF(N569="snížená",J569,0)</f>
        <v>0</v>
      </c>
      <c r="BG569" s="243">
        <f>IF(N569="zákl. přenesená",J569,0)</f>
        <v>0</v>
      </c>
      <c r="BH569" s="243">
        <f>IF(N569="sníž. přenesená",J569,0)</f>
        <v>0</v>
      </c>
      <c r="BI569" s="243">
        <f>IF(N569="nulová",J569,0)</f>
        <v>0</v>
      </c>
      <c r="BJ569" s="142" t="s">
        <v>81</v>
      </c>
      <c r="BK569" s="243">
        <f>ROUND(I569*H569,2)</f>
        <v>3000</v>
      </c>
      <c r="BL569" s="142" t="s">
        <v>307</v>
      </c>
      <c r="BM569" s="242" t="s">
        <v>470</v>
      </c>
    </row>
    <row r="570" spans="1:65" s="244" customFormat="1" x14ac:dyDescent="0.4">
      <c r="B570" s="245"/>
      <c r="D570" s="246" t="s">
        <v>142</v>
      </c>
      <c r="E570" s="247" t="s">
        <v>1</v>
      </c>
      <c r="F570" s="248" t="s">
        <v>144</v>
      </c>
      <c r="H570" s="247" t="s">
        <v>1</v>
      </c>
      <c r="L570" s="245"/>
      <c r="M570" s="249"/>
      <c r="N570" s="250"/>
      <c r="O570" s="250"/>
      <c r="P570" s="250"/>
      <c r="Q570" s="250"/>
      <c r="R570" s="250"/>
      <c r="S570" s="250"/>
      <c r="T570" s="251"/>
      <c r="AT570" s="247" t="s">
        <v>142</v>
      </c>
      <c r="AU570" s="247" t="s">
        <v>83</v>
      </c>
      <c r="AV570" s="244" t="s">
        <v>81</v>
      </c>
      <c r="AW570" s="244" t="s">
        <v>30</v>
      </c>
      <c r="AX570" s="244" t="s">
        <v>73</v>
      </c>
      <c r="AY570" s="247" t="s">
        <v>134</v>
      </c>
    </row>
    <row r="571" spans="1:65" s="252" customFormat="1" x14ac:dyDescent="0.4">
      <c r="B571" s="253"/>
      <c r="D571" s="246" t="s">
        <v>142</v>
      </c>
      <c r="E571" s="254" t="s">
        <v>1</v>
      </c>
      <c r="F571" s="255" t="s">
        <v>81</v>
      </c>
      <c r="H571" s="256">
        <v>1</v>
      </c>
      <c r="L571" s="253"/>
      <c r="M571" s="257"/>
      <c r="N571" s="258"/>
      <c r="O571" s="258"/>
      <c r="P571" s="258"/>
      <c r="Q571" s="258"/>
      <c r="R571" s="258"/>
      <c r="S571" s="258"/>
      <c r="T571" s="259"/>
      <c r="AT571" s="254" t="s">
        <v>142</v>
      </c>
      <c r="AU571" s="254" t="s">
        <v>83</v>
      </c>
      <c r="AV571" s="252" t="s">
        <v>83</v>
      </c>
      <c r="AW571" s="252" t="s">
        <v>30</v>
      </c>
      <c r="AX571" s="252" t="s">
        <v>73</v>
      </c>
      <c r="AY571" s="254" t="s">
        <v>134</v>
      </c>
    </row>
    <row r="572" spans="1:65" s="244" customFormat="1" x14ac:dyDescent="0.4">
      <c r="B572" s="245"/>
      <c r="D572" s="246" t="s">
        <v>142</v>
      </c>
      <c r="E572" s="247" t="s">
        <v>1</v>
      </c>
      <c r="F572" s="248" t="s">
        <v>146</v>
      </c>
      <c r="H572" s="247" t="s">
        <v>1</v>
      </c>
      <c r="L572" s="245"/>
      <c r="M572" s="249"/>
      <c r="N572" s="250"/>
      <c r="O572" s="250"/>
      <c r="P572" s="250"/>
      <c r="Q572" s="250"/>
      <c r="R572" s="250"/>
      <c r="S572" s="250"/>
      <c r="T572" s="251"/>
      <c r="AT572" s="247" t="s">
        <v>142</v>
      </c>
      <c r="AU572" s="247" t="s">
        <v>83</v>
      </c>
      <c r="AV572" s="244" t="s">
        <v>81</v>
      </c>
      <c r="AW572" s="244" t="s">
        <v>30</v>
      </c>
      <c r="AX572" s="244" t="s">
        <v>73</v>
      </c>
      <c r="AY572" s="247" t="s">
        <v>134</v>
      </c>
    </row>
    <row r="573" spans="1:65" s="252" customFormat="1" x14ac:dyDescent="0.4">
      <c r="B573" s="253"/>
      <c r="D573" s="246" t="s">
        <v>142</v>
      </c>
      <c r="E573" s="254" t="s">
        <v>1</v>
      </c>
      <c r="F573" s="255" t="s">
        <v>230</v>
      </c>
      <c r="H573" s="256">
        <v>2</v>
      </c>
      <c r="L573" s="253"/>
      <c r="M573" s="257"/>
      <c r="N573" s="258"/>
      <c r="O573" s="258"/>
      <c r="P573" s="258"/>
      <c r="Q573" s="258"/>
      <c r="R573" s="258"/>
      <c r="S573" s="258"/>
      <c r="T573" s="259"/>
      <c r="AT573" s="254" t="s">
        <v>142</v>
      </c>
      <c r="AU573" s="254" t="s">
        <v>83</v>
      </c>
      <c r="AV573" s="252" t="s">
        <v>83</v>
      </c>
      <c r="AW573" s="252" t="s">
        <v>30</v>
      </c>
      <c r="AX573" s="252" t="s">
        <v>73</v>
      </c>
      <c r="AY573" s="254" t="s">
        <v>134</v>
      </c>
    </row>
    <row r="574" spans="1:65" s="244" customFormat="1" x14ac:dyDescent="0.4">
      <c r="B574" s="245"/>
      <c r="D574" s="246" t="s">
        <v>142</v>
      </c>
      <c r="E574" s="247" t="s">
        <v>1</v>
      </c>
      <c r="F574" s="248" t="s">
        <v>150</v>
      </c>
      <c r="H574" s="247" t="s">
        <v>1</v>
      </c>
      <c r="L574" s="245"/>
      <c r="M574" s="249"/>
      <c r="N574" s="250"/>
      <c r="O574" s="250"/>
      <c r="P574" s="250"/>
      <c r="Q574" s="250"/>
      <c r="R574" s="250"/>
      <c r="S574" s="250"/>
      <c r="T574" s="251"/>
      <c r="AT574" s="247" t="s">
        <v>142</v>
      </c>
      <c r="AU574" s="247" t="s">
        <v>83</v>
      </c>
      <c r="AV574" s="244" t="s">
        <v>81</v>
      </c>
      <c r="AW574" s="244" t="s">
        <v>30</v>
      </c>
      <c r="AX574" s="244" t="s">
        <v>73</v>
      </c>
      <c r="AY574" s="247" t="s">
        <v>134</v>
      </c>
    </row>
    <row r="575" spans="1:65" s="252" customFormat="1" x14ac:dyDescent="0.4">
      <c r="B575" s="253"/>
      <c r="D575" s="246" t="s">
        <v>142</v>
      </c>
      <c r="E575" s="254" t="s">
        <v>1</v>
      </c>
      <c r="F575" s="255" t="s">
        <v>81</v>
      </c>
      <c r="H575" s="256">
        <v>1</v>
      </c>
      <c r="L575" s="253"/>
      <c r="M575" s="257"/>
      <c r="N575" s="258"/>
      <c r="O575" s="258"/>
      <c r="P575" s="258"/>
      <c r="Q575" s="258"/>
      <c r="R575" s="258"/>
      <c r="S575" s="258"/>
      <c r="T575" s="259"/>
      <c r="AT575" s="254" t="s">
        <v>142</v>
      </c>
      <c r="AU575" s="254" t="s">
        <v>83</v>
      </c>
      <c r="AV575" s="252" t="s">
        <v>83</v>
      </c>
      <c r="AW575" s="252" t="s">
        <v>30</v>
      </c>
      <c r="AX575" s="252" t="s">
        <v>73</v>
      </c>
      <c r="AY575" s="254" t="s">
        <v>134</v>
      </c>
    </row>
    <row r="576" spans="1:65" s="244" customFormat="1" x14ac:dyDescent="0.4">
      <c r="B576" s="245"/>
      <c r="D576" s="246" t="s">
        <v>142</v>
      </c>
      <c r="E576" s="247" t="s">
        <v>1</v>
      </c>
      <c r="F576" s="248" t="s">
        <v>152</v>
      </c>
      <c r="H576" s="247" t="s">
        <v>1</v>
      </c>
      <c r="L576" s="245"/>
      <c r="M576" s="249"/>
      <c r="N576" s="250"/>
      <c r="O576" s="250"/>
      <c r="P576" s="250"/>
      <c r="Q576" s="250"/>
      <c r="R576" s="250"/>
      <c r="S576" s="250"/>
      <c r="T576" s="251"/>
      <c r="AT576" s="247" t="s">
        <v>142</v>
      </c>
      <c r="AU576" s="247" t="s">
        <v>83</v>
      </c>
      <c r="AV576" s="244" t="s">
        <v>81</v>
      </c>
      <c r="AW576" s="244" t="s">
        <v>30</v>
      </c>
      <c r="AX576" s="244" t="s">
        <v>73</v>
      </c>
      <c r="AY576" s="247" t="s">
        <v>134</v>
      </c>
    </row>
    <row r="577" spans="1:65" s="252" customFormat="1" x14ac:dyDescent="0.4">
      <c r="B577" s="253"/>
      <c r="D577" s="246" t="s">
        <v>142</v>
      </c>
      <c r="E577" s="254" t="s">
        <v>1</v>
      </c>
      <c r="F577" s="255" t="s">
        <v>425</v>
      </c>
      <c r="H577" s="256">
        <v>3</v>
      </c>
      <c r="L577" s="253"/>
      <c r="M577" s="257"/>
      <c r="N577" s="258"/>
      <c r="O577" s="258"/>
      <c r="P577" s="258"/>
      <c r="Q577" s="258"/>
      <c r="R577" s="258"/>
      <c r="S577" s="258"/>
      <c r="T577" s="259"/>
      <c r="AT577" s="254" t="s">
        <v>142</v>
      </c>
      <c r="AU577" s="254" t="s">
        <v>83</v>
      </c>
      <c r="AV577" s="252" t="s">
        <v>83</v>
      </c>
      <c r="AW577" s="252" t="s">
        <v>30</v>
      </c>
      <c r="AX577" s="252" t="s">
        <v>73</v>
      </c>
      <c r="AY577" s="254" t="s">
        <v>134</v>
      </c>
    </row>
    <row r="578" spans="1:65" s="244" customFormat="1" x14ac:dyDescent="0.4">
      <c r="B578" s="245"/>
      <c r="D578" s="246" t="s">
        <v>142</v>
      </c>
      <c r="E578" s="247" t="s">
        <v>1</v>
      </c>
      <c r="F578" s="248" t="s">
        <v>160</v>
      </c>
      <c r="H578" s="247" t="s">
        <v>1</v>
      </c>
      <c r="L578" s="245"/>
      <c r="M578" s="249"/>
      <c r="N578" s="250"/>
      <c r="O578" s="250"/>
      <c r="P578" s="250"/>
      <c r="Q578" s="250"/>
      <c r="R578" s="250"/>
      <c r="S578" s="250"/>
      <c r="T578" s="251"/>
      <c r="AT578" s="247" t="s">
        <v>142</v>
      </c>
      <c r="AU578" s="247" t="s">
        <v>83</v>
      </c>
      <c r="AV578" s="244" t="s">
        <v>81</v>
      </c>
      <c r="AW578" s="244" t="s">
        <v>30</v>
      </c>
      <c r="AX578" s="244" t="s">
        <v>73</v>
      </c>
      <c r="AY578" s="247" t="s">
        <v>134</v>
      </c>
    </row>
    <row r="579" spans="1:65" s="252" customFormat="1" x14ac:dyDescent="0.4">
      <c r="B579" s="253"/>
      <c r="D579" s="246" t="s">
        <v>142</v>
      </c>
      <c r="E579" s="254" t="s">
        <v>1</v>
      </c>
      <c r="F579" s="255" t="s">
        <v>425</v>
      </c>
      <c r="H579" s="256">
        <v>3</v>
      </c>
      <c r="L579" s="253"/>
      <c r="M579" s="257"/>
      <c r="N579" s="258"/>
      <c r="O579" s="258"/>
      <c r="P579" s="258"/>
      <c r="Q579" s="258"/>
      <c r="R579" s="258"/>
      <c r="S579" s="258"/>
      <c r="T579" s="259"/>
      <c r="AT579" s="254" t="s">
        <v>142</v>
      </c>
      <c r="AU579" s="254" t="s">
        <v>83</v>
      </c>
      <c r="AV579" s="252" t="s">
        <v>83</v>
      </c>
      <c r="AW579" s="252" t="s">
        <v>30</v>
      </c>
      <c r="AX579" s="252" t="s">
        <v>73</v>
      </c>
      <c r="AY579" s="254" t="s">
        <v>134</v>
      </c>
    </row>
    <row r="580" spans="1:65" s="260" customFormat="1" x14ac:dyDescent="0.4">
      <c r="B580" s="261"/>
      <c r="D580" s="246" t="s">
        <v>142</v>
      </c>
      <c r="E580" s="262" t="s">
        <v>1</v>
      </c>
      <c r="F580" s="263" t="s">
        <v>164</v>
      </c>
      <c r="H580" s="264">
        <v>10</v>
      </c>
      <c r="L580" s="261"/>
      <c r="M580" s="265"/>
      <c r="N580" s="266"/>
      <c r="O580" s="266"/>
      <c r="P580" s="266"/>
      <c r="Q580" s="266"/>
      <c r="R580" s="266"/>
      <c r="S580" s="266"/>
      <c r="T580" s="267"/>
      <c r="AT580" s="262" t="s">
        <v>142</v>
      </c>
      <c r="AU580" s="262" t="s">
        <v>83</v>
      </c>
      <c r="AV580" s="260" t="s">
        <v>140</v>
      </c>
      <c r="AW580" s="260" t="s">
        <v>30</v>
      </c>
      <c r="AX580" s="260" t="s">
        <v>81</v>
      </c>
      <c r="AY580" s="262" t="s">
        <v>134</v>
      </c>
    </row>
    <row r="581" spans="1:65" s="152" customFormat="1" ht="24.2" customHeight="1" x14ac:dyDescent="0.4">
      <c r="A581" s="149"/>
      <c r="B581" s="150"/>
      <c r="C581" s="230" t="s">
        <v>471</v>
      </c>
      <c r="D581" s="230" t="s">
        <v>136</v>
      </c>
      <c r="E581" s="231" t="s">
        <v>472</v>
      </c>
      <c r="F581" s="232" t="s">
        <v>473</v>
      </c>
      <c r="G581" s="233" t="s">
        <v>228</v>
      </c>
      <c r="H581" s="234">
        <v>20</v>
      </c>
      <c r="I581" s="75">
        <v>200</v>
      </c>
      <c r="J581" s="235">
        <f>ROUND(I581*H581,2)</f>
        <v>4000</v>
      </c>
      <c r="K581" s="236"/>
      <c r="L581" s="150"/>
      <c r="M581" s="237" t="s">
        <v>1</v>
      </c>
      <c r="N581" s="238" t="s">
        <v>38</v>
      </c>
      <c r="O581" s="239"/>
      <c r="P581" s="240">
        <f>O581*H581</f>
        <v>0</v>
      </c>
      <c r="Q581" s="240">
        <v>0</v>
      </c>
      <c r="R581" s="240">
        <f>Q581*H581</f>
        <v>0</v>
      </c>
      <c r="S581" s="240">
        <v>0</v>
      </c>
      <c r="T581" s="241">
        <f>S581*H581</f>
        <v>0</v>
      </c>
      <c r="U581" s="149"/>
      <c r="V581" s="149"/>
      <c r="W581" s="149"/>
      <c r="X581" s="149"/>
      <c r="Y581" s="149"/>
      <c r="Z581" s="149"/>
      <c r="AA581" s="149"/>
      <c r="AB581" s="149"/>
      <c r="AC581" s="149"/>
      <c r="AD581" s="149"/>
      <c r="AE581" s="149"/>
      <c r="AR581" s="242" t="s">
        <v>307</v>
      </c>
      <c r="AT581" s="242" t="s">
        <v>136</v>
      </c>
      <c r="AU581" s="242" t="s">
        <v>83</v>
      </c>
      <c r="AY581" s="142" t="s">
        <v>134</v>
      </c>
      <c r="BE581" s="243">
        <f>IF(N581="základní",J581,0)</f>
        <v>4000</v>
      </c>
      <c r="BF581" s="243">
        <f>IF(N581="snížená",J581,0)</f>
        <v>0</v>
      </c>
      <c r="BG581" s="243">
        <f>IF(N581="zákl. přenesená",J581,0)</f>
        <v>0</v>
      </c>
      <c r="BH581" s="243">
        <f>IF(N581="sníž. přenesená",J581,0)</f>
        <v>0</v>
      </c>
      <c r="BI581" s="243">
        <f>IF(N581="nulová",J581,0)</f>
        <v>0</v>
      </c>
      <c r="BJ581" s="142" t="s">
        <v>81</v>
      </c>
      <c r="BK581" s="243">
        <f>ROUND(I581*H581,2)</f>
        <v>4000</v>
      </c>
      <c r="BL581" s="142" t="s">
        <v>307</v>
      </c>
      <c r="BM581" s="242" t="s">
        <v>474</v>
      </c>
    </row>
    <row r="582" spans="1:65" s="244" customFormat="1" x14ac:dyDescent="0.4">
      <c r="B582" s="245"/>
      <c r="D582" s="246" t="s">
        <v>142</v>
      </c>
      <c r="E582" s="247" t="s">
        <v>1</v>
      </c>
      <c r="F582" s="248" t="s">
        <v>444</v>
      </c>
      <c r="H582" s="247" t="s">
        <v>1</v>
      </c>
      <c r="L582" s="245"/>
      <c r="M582" s="249"/>
      <c r="N582" s="250"/>
      <c r="O582" s="250"/>
      <c r="P582" s="250"/>
      <c r="Q582" s="250"/>
      <c r="R582" s="250"/>
      <c r="S582" s="250"/>
      <c r="T582" s="251"/>
      <c r="AT582" s="247" t="s">
        <v>142</v>
      </c>
      <c r="AU582" s="247" t="s">
        <v>83</v>
      </c>
      <c r="AV582" s="244" t="s">
        <v>81</v>
      </c>
      <c r="AW582" s="244" t="s">
        <v>30</v>
      </c>
      <c r="AX582" s="244" t="s">
        <v>73</v>
      </c>
      <c r="AY582" s="247" t="s">
        <v>134</v>
      </c>
    </row>
    <row r="583" spans="1:65" s="252" customFormat="1" x14ac:dyDescent="0.4">
      <c r="B583" s="253"/>
      <c r="D583" s="246" t="s">
        <v>142</v>
      </c>
      <c r="E583" s="254" t="s">
        <v>1</v>
      </c>
      <c r="F583" s="255" t="s">
        <v>339</v>
      </c>
      <c r="H583" s="256">
        <v>20</v>
      </c>
      <c r="L583" s="253"/>
      <c r="M583" s="257"/>
      <c r="N583" s="258"/>
      <c r="O583" s="258"/>
      <c r="P583" s="258"/>
      <c r="Q583" s="258"/>
      <c r="R583" s="258"/>
      <c r="S583" s="258"/>
      <c r="T583" s="259"/>
      <c r="AT583" s="254" t="s">
        <v>142</v>
      </c>
      <c r="AU583" s="254" t="s">
        <v>83</v>
      </c>
      <c r="AV583" s="252" t="s">
        <v>83</v>
      </c>
      <c r="AW583" s="252" t="s">
        <v>30</v>
      </c>
      <c r="AX583" s="252" t="s">
        <v>73</v>
      </c>
      <c r="AY583" s="254" t="s">
        <v>134</v>
      </c>
    </row>
    <row r="584" spans="1:65" s="260" customFormat="1" x14ac:dyDescent="0.4">
      <c r="B584" s="261"/>
      <c r="D584" s="246" t="s">
        <v>142</v>
      </c>
      <c r="E584" s="262" t="s">
        <v>1</v>
      </c>
      <c r="F584" s="263" t="s">
        <v>164</v>
      </c>
      <c r="H584" s="264">
        <v>20</v>
      </c>
      <c r="L584" s="261"/>
      <c r="M584" s="265"/>
      <c r="N584" s="266"/>
      <c r="O584" s="266"/>
      <c r="P584" s="266"/>
      <c r="Q584" s="266"/>
      <c r="R584" s="266"/>
      <c r="S584" s="266"/>
      <c r="T584" s="267"/>
      <c r="AT584" s="262" t="s">
        <v>142</v>
      </c>
      <c r="AU584" s="262" t="s">
        <v>83</v>
      </c>
      <c r="AV584" s="260" t="s">
        <v>140</v>
      </c>
      <c r="AW584" s="260" t="s">
        <v>30</v>
      </c>
      <c r="AX584" s="260" t="s">
        <v>81</v>
      </c>
      <c r="AY584" s="262" t="s">
        <v>134</v>
      </c>
    </row>
    <row r="585" spans="1:65" s="152" customFormat="1" ht="16.5" customHeight="1" x14ac:dyDescent="0.4">
      <c r="A585" s="149"/>
      <c r="B585" s="150"/>
      <c r="C585" s="230" t="s">
        <v>475</v>
      </c>
      <c r="D585" s="230" t="s">
        <v>136</v>
      </c>
      <c r="E585" s="231" t="s">
        <v>476</v>
      </c>
      <c r="F585" s="232" t="s">
        <v>477</v>
      </c>
      <c r="G585" s="233" t="s">
        <v>342</v>
      </c>
      <c r="H585" s="234">
        <v>1</v>
      </c>
      <c r="I585" s="75">
        <v>15000</v>
      </c>
      <c r="J585" s="235">
        <f>ROUND(I585*H585,2)</f>
        <v>15000</v>
      </c>
      <c r="K585" s="236"/>
      <c r="L585" s="150"/>
      <c r="M585" s="237" t="s">
        <v>1</v>
      </c>
      <c r="N585" s="238" t="s">
        <v>38</v>
      </c>
      <c r="O585" s="239"/>
      <c r="P585" s="240">
        <f>O585*H585</f>
        <v>0</v>
      </c>
      <c r="Q585" s="240">
        <v>0</v>
      </c>
      <c r="R585" s="240">
        <f>Q585*H585</f>
        <v>0</v>
      </c>
      <c r="S585" s="240">
        <v>0</v>
      </c>
      <c r="T585" s="241">
        <f>S585*H585</f>
        <v>0</v>
      </c>
      <c r="U585" s="149"/>
      <c r="V585" s="149"/>
      <c r="W585" s="149"/>
      <c r="X585" s="149"/>
      <c r="Y585" s="149"/>
      <c r="Z585" s="149"/>
      <c r="AA585" s="149"/>
      <c r="AB585" s="149"/>
      <c r="AC585" s="149"/>
      <c r="AD585" s="149"/>
      <c r="AE585" s="149"/>
      <c r="AR585" s="242" t="s">
        <v>307</v>
      </c>
      <c r="AT585" s="242" t="s">
        <v>136</v>
      </c>
      <c r="AU585" s="242" t="s">
        <v>83</v>
      </c>
      <c r="AY585" s="142" t="s">
        <v>134</v>
      </c>
      <c r="BE585" s="243">
        <f>IF(N585="základní",J585,0)</f>
        <v>15000</v>
      </c>
      <c r="BF585" s="243">
        <f>IF(N585="snížená",J585,0)</f>
        <v>0</v>
      </c>
      <c r="BG585" s="243">
        <f>IF(N585="zákl. přenesená",J585,0)</f>
        <v>0</v>
      </c>
      <c r="BH585" s="243">
        <f>IF(N585="sníž. přenesená",J585,0)</f>
        <v>0</v>
      </c>
      <c r="BI585" s="243">
        <f>IF(N585="nulová",J585,0)</f>
        <v>0</v>
      </c>
      <c r="BJ585" s="142" t="s">
        <v>81</v>
      </c>
      <c r="BK585" s="243">
        <f>ROUND(I585*H585,2)</f>
        <v>15000</v>
      </c>
      <c r="BL585" s="142" t="s">
        <v>307</v>
      </c>
      <c r="BM585" s="242" t="s">
        <v>478</v>
      </c>
    </row>
    <row r="586" spans="1:65" s="244" customFormat="1" x14ac:dyDescent="0.4">
      <c r="B586" s="245"/>
      <c r="D586" s="246" t="s">
        <v>142</v>
      </c>
      <c r="E586" s="247" t="s">
        <v>1</v>
      </c>
      <c r="F586" s="248" t="s">
        <v>156</v>
      </c>
      <c r="H586" s="247" t="s">
        <v>1</v>
      </c>
      <c r="L586" s="245"/>
      <c r="M586" s="249"/>
      <c r="N586" s="250"/>
      <c r="O586" s="250"/>
      <c r="P586" s="250"/>
      <c r="Q586" s="250"/>
      <c r="R586" s="250"/>
      <c r="S586" s="250"/>
      <c r="T586" s="251"/>
      <c r="AT586" s="247" t="s">
        <v>142</v>
      </c>
      <c r="AU586" s="247" t="s">
        <v>83</v>
      </c>
      <c r="AV586" s="244" t="s">
        <v>81</v>
      </c>
      <c r="AW586" s="244" t="s">
        <v>30</v>
      </c>
      <c r="AX586" s="244" t="s">
        <v>73</v>
      </c>
      <c r="AY586" s="247" t="s">
        <v>134</v>
      </c>
    </row>
    <row r="587" spans="1:65" s="252" customFormat="1" x14ac:dyDescent="0.4">
      <c r="B587" s="253"/>
      <c r="D587" s="246" t="s">
        <v>142</v>
      </c>
      <c r="E587" s="254" t="s">
        <v>1</v>
      </c>
      <c r="F587" s="255" t="s">
        <v>81</v>
      </c>
      <c r="H587" s="256">
        <v>1</v>
      </c>
      <c r="L587" s="253"/>
      <c r="M587" s="257"/>
      <c r="N587" s="258"/>
      <c r="O587" s="258"/>
      <c r="P587" s="258"/>
      <c r="Q587" s="258"/>
      <c r="R587" s="258"/>
      <c r="S587" s="258"/>
      <c r="T587" s="259"/>
      <c r="AT587" s="254" t="s">
        <v>142</v>
      </c>
      <c r="AU587" s="254" t="s">
        <v>83</v>
      </c>
      <c r="AV587" s="252" t="s">
        <v>83</v>
      </c>
      <c r="AW587" s="252" t="s">
        <v>30</v>
      </c>
      <c r="AX587" s="252" t="s">
        <v>73</v>
      </c>
      <c r="AY587" s="254" t="s">
        <v>134</v>
      </c>
    </row>
    <row r="588" spans="1:65" s="260" customFormat="1" x14ac:dyDescent="0.4">
      <c r="B588" s="261"/>
      <c r="D588" s="246" t="s">
        <v>142</v>
      </c>
      <c r="E588" s="262" t="s">
        <v>1</v>
      </c>
      <c r="F588" s="263" t="s">
        <v>164</v>
      </c>
      <c r="H588" s="264">
        <v>1</v>
      </c>
      <c r="L588" s="261"/>
      <c r="M588" s="265"/>
      <c r="N588" s="266"/>
      <c r="O588" s="266"/>
      <c r="P588" s="266"/>
      <c r="Q588" s="266"/>
      <c r="R588" s="266"/>
      <c r="S588" s="266"/>
      <c r="T588" s="267"/>
      <c r="AT588" s="262" t="s">
        <v>142</v>
      </c>
      <c r="AU588" s="262" t="s">
        <v>83</v>
      </c>
      <c r="AV588" s="260" t="s">
        <v>140</v>
      </c>
      <c r="AW588" s="260" t="s">
        <v>30</v>
      </c>
      <c r="AX588" s="260" t="s">
        <v>81</v>
      </c>
      <c r="AY588" s="262" t="s">
        <v>134</v>
      </c>
    </row>
    <row r="589" spans="1:65" s="152" customFormat="1" ht="24.2" customHeight="1" x14ac:dyDescent="0.4">
      <c r="A589" s="149"/>
      <c r="B589" s="150"/>
      <c r="C589" s="230" t="s">
        <v>479</v>
      </c>
      <c r="D589" s="230" t="s">
        <v>136</v>
      </c>
      <c r="E589" s="231" t="s">
        <v>480</v>
      </c>
      <c r="F589" s="232" t="s">
        <v>481</v>
      </c>
      <c r="G589" s="233" t="s">
        <v>342</v>
      </c>
      <c r="H589" s="234">
        <v>4</v>
      </c>
      <c r="I589" s="75">
        <v>250</v>
      </c>
      <c r="J589" s="235">
        <f>ROUND(I589*H589,2)</f>
        <v>1000</v>
      </c>
      <c r="K589" s="236"/>
      <c r="L589" s="150"/>
      <c r="M589" s="237" t="s">
        <v>1</v>
      </c>
      <c r="N589" s="238" t="s">
        <v>38</v>
      </c>
      <c r="O589" s="239"/>
      <c r="P589" s="240">
        <f>O589*H589</f>
        <v>0</v>
      </c>
      <c r="Q589" s="240">
        <v>0</v>
      </c>
      <c r="R589" s="240">
        <f>Q589*H589</f>
        <v>0</v>
      </c>
      <c r="S589" s="240">
        <v>1.72E-2</v>
      </c>
      <c r="T589" s="241">
        <f>S589*H589</f>
        <v>6.88E-2</v>
      </c>
      <c r="U589" s="149"/>
      <c r="V589" s="149"/>
      <c r="W589" s="149"/>
      <c r="X589" s="149"/>
      <c r="Y589" s="149"/>
      <c r="Z589" s="149"/>
      <c r="AA589" s="149"/>
      <c r="AB589" s="149"/>
      <c r="AC589" s="149"/>
      <c r="AD589" s="149"/>
      <c r="AE589" s="149"/>
      <c r="AR589" s="242" t="s">
        <v>307</v>
      </c>
      <c r="AT589" s="242" t="s">
        <v>136</v>
      </c>
      <c r="AU589" s="242" t="s">
        <v>83</v>
      </c>
      <c r="AY589" s="142" t="s">
        <v>134</v>
      </c>
      <c r="BE589" s="243">
        <f>IF(N589="základní",J589,0)</f>
        <v>1000</v>
      </c>
      <c r="BF589" s="243">
        <f>IF(N589="snížená",J589,0)</f>
        <v>0</v>
      </c>
      <c r="BG589" s="243">
        <f>IF(N589="zákl. přenesená",J589,0)</f>
        <v>0</v>
      </c>
      <c r="BH589" s="243">
        <f>IF(N589="sníž. přenesená",J589,0)</f>
        <v>0</v>
      </c>
      <c r="BI589" s="243">
        <f>IF(N589="nulová",J589,0)</f>
        <v>0</v>
      </c>
      <c r="BJ589" s="142" t="s">
        <v>81</v>
      </c>
      <c r="BK589" s="243">
        <f>ROUND(I589*H589,2)</f>
        <v>1000</v>
      </c>
      <c r="BL589" s="142" t="s">
        <v>307</v>
      </c>
      <c r="BM589" s="242" t="s">
        <v>482</v>
      </c>
    </row>
    <row r="590" spans="1:65" s="244" customFormat="1" x14ac:dyDescent="0.4">
      <c r="B590" s="245"/>
      <c r="D590" s="246" t="s">
        <v>142</v>
      </c>
      <c r="E590" s="247" t="s">
        <v>1</v>
      </c>
      <c r="F590" s="248" t="s">
        <v>150</v>
      </c>
      <c r="H590" s="247" t="s">
        <v>1</v>
      </c>
      <c r="L590" s="245"/>
      <c r="M590" s="249"/>
      <c r="N590" s="250"/>
      <c r="O590" s="250"/>
      <c r="P590" s="250"/>
      <c r="Q590" s="250"/>
      <c r="R590" s="250"/>
      <c r="S590" s="250"/>
      <c r="T590" s="251"/>
      <c r="AT590" s="247" t="s">
        <v>142</v>
      </c>
      <c r="AU590" s="247" t="s">
        <v>83</v>
      </c>
      <c r="AV590" s="244" t="s">
        <v>81</v>
      </c>
      <c r="AW590" s="244" t="s">
        <v>30</v>
      </c>
      <c r="AX590" s="244" t="s">
        <v>73</v>
      </c>
      <c r="AY590" s="247" t="s">
        <v>134</v>
      </c>
    </row>
    <row r="591" spans="1:65" s="252" customFormat="1" x14ac:dyDescent="0.4">
      <c r="B591" s="253"/>
      <c r="D591" s="246" t="s">
        <v>142</v>
      </c>
      <c r="E591" s="254" t="s">
        <v>1</v>
      </c>
      <c r="F591" s="255" t="s">
        <v>230</v>
      </c>
      <c r="H591" s="256">
        <v>2</v>
      </c>
      <c r="L591" s="253"/>
      <c r="M591" s="257"/>
      <c r="N591" s="258"/>
      <c r="O591" s="258"/>
      <c r="P591" s="258"/>
      <c r="Q591" s="258"/>
      <c r="R591" s="258"/>
      <c r="S591" s="258"/>
      <c r="T591" s="259"/>
      <c r="AT591" s="254" t="s">
        <v>142</v>
      </c>
      <c r="AU591" s="254" t="s">
        <v>83</v>
      </c>
      <c r="AV591" s="252" t="s">
        <v>83</v>
      </c>
      <c r="AW591" s="252" t="s">
        <v>30</v>
      </c>
      <c r="AX591" s="252" t="s">
        <v>73</v>
      </c>
      <c r="AY591" s="254" t="s">
        <v>134</v>
      </c>
    </row>
    <row r="592" spans="1:65" s="244" customFormat="1" x14ac:dyDescent="0.4">
      <c r="B592" s="245"/>
      <c r="D592" s="246" t="s">
        <v>142</v>
      </c>
      <c r="E592" s="247" t="s">
        <v>1</v>
      </c>
      <c r="F592" s="248" t="s">
        <v>420</v>
      </c>
      <c r="H592" s="247" t="s">
        <v>1</v>
      </c>
      <c r="L592" s="245"/>
      <c r="M592" s="249"/>
      <c r="N592" s="250"/>
      <c r="O592" s="250"/>
      <c r="P592" s="250"/>
      <c r="Q592" s="250"/>
      <c r="R592" s="250"/>
      <c r="S592" s="250"/>
      <c r="T592" s="251"/>
      <c r="AT592" s="247" t="s">
        <v>142</v>
      </c>
      <c r="AU592" s="247" t="s">
        <v>83</v>
      </c>
      <c r="AV592" s="244" t="s">
        <v>81</v>
      </c>
      <c r="AW592" s="244" t="s">
        <v>30</v>
      </c>
      <c r="AX592" s="244" t="s">
        <v>73</v>
      </c>
      <c r="AY592" s="247" t="s">
        <v>134</v>
      </c>
    </row>
    <row r="593" spans="1:65" s="252" customFormat="1" x14ac:dyDescent="0.4">
      <c r="B593" s="253"/>
      <c r="D593" s="246" t="s">
        <v>142</v>
      </c>
      <c r="E593" s="254" t="s">
        <v>1</v>
      </c>
      <c r="F593" s="255" t="s">
        <v>230</v>
      </c>
      <c r="H593" s="256">
        <v>2</v>
      </c>
      <c r="L593" s="253"/>
      <c r="M593" s="257"/>
      <c r="N593" s="258"/>
      <c r="O593" s="258"/>
      <c r="P593" s="258"/>
      <c r="Q593" s="258"/>
      <c r="R593" s="258"/>
      <c r="S593" s="258"/>
      <c r="T593" s="259"/>
      <c r="AT593" s="254" t="s">
        <v>142</v>
      </c>
      <c r="AU593" s="254" t="s">
        <v>83</v>
      </c>
      <c r="AV593" s="252" t="s">
        <v>83</v>
      </c>
      <c r="AW593" s="252" t="s">
        <v>30</v>
      </c>
      <c r="AX593" s="252" t="s">
        <v>73</v>
      </c>
      <c r="AY593" s="254" t="s">
        <v>134</v>
      </c>
    </row>
    <row r="594" spans="1:65" s="260" customFormat="1" x14ac:dyDescent="0.4">
      <c r="B594" s="261"/>
      <c r="D594" s="246" t="s">
        <v>142</v>
      </c>
      <c r="E594" s="262" t="s">
        <v>1</v>
      </c>
      <c r="F594" s="263" t="s">
        <v>164</v>
      </c>
      <c r="H594" s="264">
        <v>4</v>
      </c>
      <c r="L594" s="261"/>
      <c r="M594" s="265"/>
      <c r="N594" s="266"/>
      <c r="O594" s="266"/>
      <c r="P594" s="266"/>
      <c r="Q594" s="266"/>
      <c r="R594" s="266"/>
      <c r="S594" s="266"/>
      <c r="T594" s="267"/>
      <c r="AT594" s="262" t="s">
        <v>142</v>
      </c>
      <c r="AU594" s="262" t="s">
        <v>83</v>
      </c>
      <c r="AV594" s="260" t="s">
        <v>140</v>
      </c>
      <c r="AW594" s="260" t="s">
        <v>30</v>
      </c>
      <c r="AX594" s="260" t="s">
        <v>81</v>
      </c>
      <c r="AY594" s="262" t="s">
        <v>134</v>
      </c>
    </row>
    <row r="595" spans="1:65" s="152" customFormat="1" ht="16.5" customHeight="1" x14ac:dyDescent="0.4">
      <c r="A595" s="149"/>
      <c r="B595" s="150"/>
      <c r="C595" s="230" t="s">
        <v>483</v>
      </c>
      <c r="D595" s="230" t="s">
        <v>136</v>
      </c>
      <c r="E595" s="231" t="s">
        <v>484</v>
      </c>
      <c r="F595" s="232" t="s">
        <v>485</v>
      </c>
      <c r="G595" s="233" t="s">
        <v>342</v>
      </c>
      <c r="H595" s="234">
        <v>10</v>
      </c>
      <c r="I595" s="75">
        <v>250</v>
      </c>
      <c r="J595" s="235">
        <f>ROUND(I595*H595,2)</f>
        <v>2500</v>
      </c>
      <c r="K595" s="236"/>
      <c r="L595" s="150"/>
      <c r="M595" s="237" t="s">
        <v>1</v>
      </c>
      <c r="N595" s="238" t="s">
        <v>38</v>
      </c>
      <c r="O595" s="239"/>
      <c r="P595" s="240">
        <f>O595*H595</f>
        <v>0</v>
      </c>
      <c r="Q595" s="240">
        <v>0</v>
      </c>
      <c r="R595" s="240">
        <f>Q595*H595</f>
        <v>0</v>
      </c>
      <c r="S595" s="240">
        <v>1.9460000000000002E-2</v>
      </c>
      <c r="T595" s="241">
        <f>S595*H595</f>
        <v>0.19460000000000002</v>
      </c>
      <c r="U595" s="149"/>
      <c r="V595" s="149"/>
      <c r="W595" s="149"/>
      <c r="X595" s="149"/>
      <c r="Y595" s="149"/>
      <c r="Z595" s="149"/>
      <c r="AA595" s="149"/>
      <c r="AB595" s="149"/>
      <c r="AC595" s="149"/>
      <c r="AD595" s="149"/>
      <c r="AE595" s="149"/>
      <c r="AR595" s="242" t="s">
        <v>307</v>
      </c>
      <c r="AT595" s="242" t="s">
        <v>136</v>
      </c>
      <c r="AU595" s="242" t="s">
        <v>83</v>
      </c>
      <c r="AY595" s="142" t="s">
        <v>134</v>
      </c>
      <c r="BE595" s="243">
        <f>IF(N595="základní",J595,0)</f>
        <v>2500</v>
      </c>
      <c r="BF595" s="243">
        <f>IF(N595="snížená",J595,0)</f>
        <v>0</v>
      </c>
      <c r="BG595" s="243">
        <f>IF(N595="zákl. přenesená",J595,0)</f>
        <v>0</v>
      </c>
      <c r="BH595" s="243">
        <f>IF(N595="sníž. přenesená",J595,0)</f>
        <v>0</v>
      </c>
      <c r="BI595" s="243">
        <f>IF(N595="nulová",J595,0)</f>
        <v>0</v>
      </c>
      <c r="BJ595" s="142" t="s">
        <v>81</v>
      </c>
      <c r="BK595" s="243">
        <f>ROUND(I595*H595,2)</f>
        <v>2500</v>
      </c>
      <c r="BL595" s="142" t="s">
        <v>307</v>
      </c>
      <c r="BM595" s="242" t="s">
        <v>486</v>
      </c>
    </row>
    <row r="596" spans="1:65" s="244" customFormat="1" x14ac:dyDescent="0.4">
      <c r="B596" s="245"/>
      <c r="D596" s="246" t="s">
        <v>142</v>
      </c>
      <c r="E596" s="247" t="s">
        <v>1</v>
      </c>
      <c r="F596" s="248" t="s">
        <v>144</v>
      </c>
      <c r="H596" s="247" t="s">
        <v>1</v>
      </c>
      <c r="L596" s="245"/>
      <c r="M596" s="249"/>
      <c r="N596" s="250"/>
      <c r="O596" s="250"/>
      <c r="P596" s="250"/>
      <c r="Q596" s="250"/>
      <c r="R596" s="250"/>
      <c r="S596" s="250"/>
      <c r="T596" s="251"/>
      <c r="AT596" s="247" t="s">
        <v>142</v>
      </c>
      <c r="AU596" s="247" t="s">
        <v>83</v>
      </c>
      <c r="AV596" s="244" t="s">
        <v>81</v>
      </c>
      <c r="AW596" s="244" t="s">
        <v>30</v>
      </c>
      <c r="AX596" s="244" t="s">
        <v>73</v>
      </c>
      <c r="AY596" s="247" t="s">
        <v>134</v>
      </c>
    </row>
    <row r="597" spans="1:65" s="252" customFormat="1" x14ac:dyDescent="0.4">
      <c r="B597" s="253"/>
      <c r="D597" s="246" t="s">
        <v>142</v>
      </c>
      <c r="E597" s="254" t="s">
        <v>1</v>
      </c>
      <c r="F597" s="255" t="s">
        <v>449</v>
      </c>
      <c r="H597" s="256">
        <v>1</v>
      </c>
      <c r="L597" s="253"/>
      <c r="M597" s="257"/>
      <c r="N597" s="258"/>
      <c r="O597" s="258"/>
      <c r="P597" s="258"/>
      <c r="Q597" s="258"/>
      <c r="R597" s="258"/>
      <c r="S597" s="258"/>
      <c r="T597" s="259"/>
      <c r="AT597" s="254" t="s">
        <v>142</v>
      </c>
      <c r="AU597" s="254" t="s">
        <v>83</v>
      </c>
      <c r="AV597" s="252" t="s">
        <v>83</v>
      </c>
      <c r="AW597" s="252" t="s">
        <v>30</v>
      </c>
      <c r="AX597" s="252" t="s">
        <v>73</v>
      </c>
      <c r="AY597" s="254" t="s">
        <v>134</v>
      </c>
    </row>
    <row r="598" spans="1:65" s="244" customFormat="1" x14ac:dyDescent="0.4">
      <c r="B598" s="245"/>
      <c r="D598" s="246" t="s">
        <v>142</v>
      </c>
      <c r="E598" s="247" t="s">
        <v>1</v>
      </c>
      <c r="F598" s="248" t="s">
        <v>146</v>
      </c>
      <c r="H598" s="247" t="s">
        <v>1</v>
      </c>
      <c r="L598" s="245"/>
      <c r="M598" s="249"/>
      <c r="N598" s="250"/>
      <c r="O598" s="250"/>
      <c r="P598" s="250"/>
      <c r="Q598" s="250"/>
      <c r="R598" s="250"/>
      <c r="S598" s="250"/>
      <c r="T598" s="251"/>
      <c r="AT598" s="247" t="s">
        <v>142</v>
      </c>
      <c r="AU598" s="247" t="s">
        <v>83</v>
      </c>
      <c r="AV598" s="244" t="s">
        <v>81</v>
      </c>
      <c r="AW598" s="244" t="s">
        <v>30</v>
      </c>
      <c r="AX598" s="244" t="s">
        <v>73</v>
      </c>
      <c r="AY598" s="247" t="s">
        <v>134</v>
      </c>
    </row>
    <row r="599" spans="1:65" s="252" customFormat="1" x14ac:dyDescent="0.4">
      <c r="B599" s="253"/>
      <c r="D599" s="246" t="s">
        <v>142</v>
      </c>
      <c r="E599" s="254" t="s">
        <v>1</v>
      </c>
      <c r="F599" s="255" t="s">
        <v>230</v>
      </c>
      <c r="H599" s="256">
        <v>2</v>
      </c>
      <c r="L599" s="253"/>
      <c r="M599" s="257"/>
      <c r="N599" s="258"/>
      <c r="O599" s="258"/>
      <c r="P599" s="258"/>
      <c r="Q599" s="258"/>
      <c r="R599" s="258"/>
      <c r="S599" s="258"/>
      <c r="T599" s="259"/>
      <c r="AT599" s="254" t="s">
        <v>142</v>
      </c>
      <c r="AU599" s="254" t="s">
        <v>83</v>
      </c>
      <c r="AV599" s="252" t="s">
        <v>83</v>
      </c>
      <c r="AW599" s="252" t="s">
        <v>30</v>
      </c>
      <c r="AX599" s="252" t="s">
        <v>73</v>
      </c>
      <c r="AY599" s="254" t="s">
        <v>134</v>
      </c>
    </row>
    <row r="600" spans="1:65" s="244" customFormat="1" x14ac:dyDescent="0.4">
      <c r="B600" s="245"/>
      <c r="D600" s="246" t="s">
        <v>142</v>
      </c>
      <c r="E600" s="247" t="s">
        <v>1</v>
      </c>
      <c r="F600" s="248" t="s">
        <v>150</v>
      </c>
      <c r="H600" s="247" t="s">
        <v>1</v>
      </c>
      <c r="L600" s="245"/>
      <c r="M600" s="249"/>
      <c r="N600" s="250"/>
      <c r="O600" s="250"/>
      <c r="P600" s="250"/>
      <c r="Q600" s="250"/>
      <c r="R600" s="250"/>
      <c r="S600" s="250"/>
      <c r="T600" s="251"/>
      <c r="AT600" s="247" t="s">
        <v>142</v>
      </c>
      <c r="AU600" s="247" t="s">
        <v>83</v>
      </c>
      <c r="AV600" s="244" t="s">
        <v>81</v>
      </c>
      <c r="AW600" s="244" t="s">
        <v>30</v>
      </c>
      <c r="AX600" s="244" t="s">
        <v>73</v>
      </c>
      <c r="AY600" s="247" t="s">
        <v>134</v>
      </c>
    </row>
    <row r="601" spans="1:65" s="252" customFormat="1" x14ac:dyDescent="0.4">
      <c r="B601" s="253"/>
      <c r="D601" s="246" t="s">
        <v>142</v>
      </c>
      <c r="E601" s="254" t="s">
        <v>1</v>
      </c>
      <c r="F601" s="255" t="s">
        <v>449</v>
      </c>
      <c r="H601" s="256">
        <v>1</v>
      </c>
      <c r="L601" s="253"/>
      <c r="M601" s="257"/>
      <c r="N601" s="258"/>
      <c r="O601" s="258"/>
      <c r="P601" s="258"/>
      <c r="Q601" s="258"/>
      <c r="R601" s="258"/>
      <c r="S601" s="258"/>
      <c r="T601" s="259"/>
      <c r="AT601" s="254" t="s">
        <v>142</v>
      </c>
      <c r="AU601" s="254" t="s">
        <v>83</v>
      </c>
      <c r="AV601" s="252" t="s">
        <v>83</v>
      </c>
      <c r="AW601" s="252" t="s">
        <v>30</v>
      </c>
      <c r="AX601" s="252" t="s">
        <v>73</v>
      </c>
      <c r="AY601" s="254" t="s">
        <v>134</v>
      </c>
    </row>
    <row r="602" spans="1:65" s="244" customFormat="1" x14ac:dyDescent="0.4">
      <c r="B602" s="245"/>
      <c r="D602" s="246" t="s">
        <v>142</v>
      </c>
      <c r="E602" s="247" t="s">
        <v>1</v>
      </c>
      <c r="F602" s="248" t="s">
        <v>152</v>
      </c>
      <c r="H602" s="247" t="s">
        <v>1</v>
      </c>
      <c r="L602" s="245"/>
      <c r="M602" s="249"/>
      <c r="N602" s="250"/>
      <c r="O602" s="250"/>
      <c r="P602" s="250"/>
      <c r="Q602" s="250"/>
      <c r="R602" s="250"/>
      <c r="S602" s="250"/>
      <c r="T602" s="251"/>
      <c r="AT602" s="247" t="s">
        <v>142</v>
      </c>
      <c r="AU602" s="247" t="s">
        <v>83</v>
      </c>
      <c r="AV602" s="244" t="s">
        <v>81</v>
      </c>
      <c r="AW602" s="244" t="s">
        <v>30</v>
      </c>
      <c r="AX602" s="244" t="s">
        <v>73</v>
      </c>
      <c r="AY602" s="247" t="s">
        <v>134</v>
      </c>
    </row>
    <row r="603" spans="1:65" s="252" customFormat="1" x14ac:dyDescent="0.4">
      <c r="B603" s="253"/>
      <c r="D603" s="246" t="s">
        <v>142</v>
      </c>
      <c r="E603" s="254" t="s">
        <v>1</v>
      </c>
      <c r="F603" s="255" t="s">
        <v>425</v>
      </c>
      <c r="H603" s="256">
        <v>3</v>
      </c>
      <c r="L603" s="253"/>
      <c r="M603" s="257"/>
      <c r="N603" s="258"/>
      <c r="O603" s="258"/>
      <c r="P603" s="258"/>
      <c r="Q603" s="258"/>
      <c r="R603" s="258"/>
      <c r="S603" s="258"/>
      <c r="T603" s="259"/>
      <c r="AT603" s="254" t="s">
        <v>142</v>
      </c>
      <c r="AU603" s="254" t="s">
        <v>83</v>
      </c>
      <c r="AV603" s="252" t="s">
        <v>83</v>
      </c>
      <c r="AW603" s="252" t="s">
        <v>30</v>
      </c>
      <c r="AX603" s="252" t="s">
        <v>73</v>
      </c>
      <c r="AY603" s="254" t="s">
        <v>134</v>
      </c>
    </row>
    <row r="604" spans="1:65" s="244" customFormat="1" x14ac:dyDescent="0.4">
      <c r="B604" s="245"/>
      <c r="D604" s="246" t="s">
        <v>142</v>
      </c>
      <c r="E604" s="247" t="s">
        <v>1</v>
      </c>
      <c r="F604" s="248" t="s">
        <v>160</v>
      </c>
      <c r="H604" s="247" t="s">
        <v>1</v>
      </c>
      <c r="L604" s="245"/>
      <c r="M604" s="249"/>
      <c r="N604" s="250"/>
      <c r="O604" s="250"/>
      <c r="P604" s="250"/>
      <c r="Q604" s="250"/>
      <c r="R604" s="250"/>
      <c r="S604" s="250"/>
      <c r="T604" s="251"/>
      <c r="AT604" s="247" t="s">
        <v>142</v>
      </c>
      <c r="AU604" s="247" t="s">
        <v>83</v>
      </c>
      <c r="AV604" s="244" t="s">
        <v>81</v>
      </c>
      <c r="AW604" s="244" t="s">
        <v>30</v>
      </c>
      <c r="AX604" s="244" t="s">
        <v>73</v>
      </c>
      <c r="AY604" s="247" t="s">
        <v>134</v>
      </c>
    </row>
    <row r="605" spans="1:65" s="252" customFormat="1" x14ac:dyDescent="0.4">
      <c r="B605" s="253"/>
      <c r="D605" s="246" t="s">
        <v>142</v>
      </c>
      <c r="E605" s="254" t="s">
        <v>1</v>
      </c>
      <c r="F605" s="255" t="s">
        <v>425</v>
      </c>
      <c r="H605" s="256">
        <v>3</v>
      </c>
      <c r="L605" s="253"/>
      <c r="M605" s="257"/>
      <c r="N605" s="258"/>
      <c r="O605" s="258"/>
      <c r="P605" s="258"/>
      <c r="Q605" s="258"/>
      <c r="R605" s="258"/>
      <c r="S605" s="258"/>
      <c r="T605" s="259"/>
      <c r="AT605" s="254" t="s">
        <v>142</v>
      </c>
      <c r="AU605" s="254" t="s">
        <v>83</v>
      </c>
      <c r="AV605" s="252" t="s">
        <v>83</v>
      </c>
      <c r="AW605" s="252" t="s">
        <v>30</v>
      </c>
      <c r="AX605" s="252" t="s">
        <v>73</v>
      </c>
      <c r="AY605" s="254" t="s">
        <v>134</v>
      </c>
    </row>
    <row r="606" spans="1:65" s="260" customFormat="1" x14ac:dyDescent="0.4">
      <c r="B606" s="261"/>
      <c r="D606" s="246" t="s">
        <v>142</v>
      </c>
      <c r="E606" s="262" t="s">
        <v>1</v>
      </c>
      <c r="F606" s="263" t="s">
        <v>164</v>
      </c>
      <c r="H606" s="264">
        <v>10</v>
      </c>
      <c r="L606" s="261"/>
      <c r="M606" s="265"/>
      <c r="N606" s="266"/>
      <c r="O606" s="266"/>
      <c r="P606" s="266"/>
      <c r="Q606" s="266"/>
      <c r="R606" s="266"/>
      <c r="S606" s="266"/>
      <c r="T606" s="267"/>
      <c r="AT606" s="262" t="s">
        <v>142</v>
      </c>
      <c r="AU606" s="262" t="s">
        <v>83</v>
      </c>
      <c r="AV606" s="260" t="s">
        <v>140</v>
      </c>
      <c r="AW606" s="260" t="s">
        <v>30</v>
      </c>
      <c r="AX606" s="260" t="s">
        <v>81</v>
      </c>
      <c r="AY606" s="262" t="s">
        <v>134</v>
      </c>
    </row>
    <row r="607" spans="1:65" s="152" customFormat="1" ht="21.75" customHeight="1" x14ac:dyDescent="0.4">
      <c r="A607" s="149"/>
      <c r="B607" s="150"/>
      <c r="C607" s="230" t="s">
        <v>487</v>
      </c>
      <c r="D607" s="230" t="s">
        <v>136</v>
      </c>
      <c r="E607" s="231" t="s">
        <v>488</v>
      </c>
      <c r="F607" s="232" t="s">
        <v>489</v>
      </c>
      <c r="G607" s="233" t="s">
        <v>342</v>
      </c>
      <c r="H607" s="234">
        <v>5</v>
      </c>
      <c r="I607" s="75">
        <v>300</v>
      </c>
      <c r="J607" s="235">
        <f>ROUND(I607*H607,2)</f>
        <v>1500</v>
      </c>
      <c r="K607" s="236"/>
      <c r="L607" s="150"/>
      <c r="M607" s="237" t="s">
        <v>1</v>
      </c>
      <c r="N607" s="238" t="s">
        <v>38</v>
      </c>
      <c r="O607" s="239"/>
      <c r="P607" s="240">
        <f>O607*H607</f>
        <v>0</v>
      </c>
      <c r="Q607" s="240">
        <v>0</v>
      </c>
      <c r="R607" s="240">
        <f>Q607*H607</f>
        <v>0</v>
      </c>
      <c r="S607" s="240">
        <v>8.7999999999999995E-2</v>
      </c>
      <c r="T607" s="241">
        <f>S607*H607</f>
        <v>0.43999999999999995</v>
      </c>
      <c r="U607" s="149"/>
      <c r="V607" s="149"/>
      <c r="W607" s="149"/>
      <c r="X607" s="149"/>
      <c r="Y607" s="149"/>
      <c r="Z607" s="149"/>
      <c r="AA607" s="149"/>
      <c r="AB607" s="149"/>
      <c r="AC607" s="149"/>
      <c r="AD607" s="149"/>
      <c r="AE607" s="149"/>
      <c r="AR607" s="242" t="s">
        <v>307</v>
      </c>
      <c r="AT607" s="242" t="s">
        <v>136</v>
      </c>
      <c r="AU607" s="242" t="s">
        <v>83</v>
      </c>
      <c r="AY607" s="142" t="s">
        <v>134</v>
      </c>
      <c r="BE607" s="243">
        <f>IF(N607="základní",J607,0)</f>
        <v>1500</v>
      </c>
      <c r="BF607" s="243">
        <f>IF(N607="snížená",J607,0)</f>
        <v>0</v>
      </c>
      <c r="BG607" s="243">
        <f>IF(N607="zákl. přenesená",J607,0)</f>
        <v>0</v>
      </c>
      <c r="BH607" s="243">
        <f>IF(N607="sníž. přenesená",J607,0)</f>
        <v>0</v>
      </c>
      <c r="BI607" s="243">
        <f>IF(N607="nulová",J607,0)</f>
        <v>0</v>
      </c>
      <c r="BJ607" s="142" t="s">
        <v>81</v>
      </c>
      <c r="BK607" s="243">
        <f>ROUND(I607*H607,2)</f>
        <v>1500</v>
      </c>
      <c r="BL607" s="142" t="s">
        <v>307</v>
      </c>
      <c r="BM607" s="242" t="s">
        <v>490</v>
      </c>
    </row>
    <row r="608" spans="1:65" s="244" customFormat="1" x14ac:dyDescent="0.4">
      <c r="B608" s="245"/>
      <c r="D608" s="246" t="s">
        <v>142</v>
      </c>
      <c r="E608" s="247" t="s">
        <v>1</v>
      </c>
      <c r="F608" s="248" t="s">
        <v>144</v>
      </c>
      <c r="H608" s="247" t="s">
        <v>1</v>
      </c>
      <c r="L608" s="245"/>
      <c r="M608" s="249"/>
      <c r="N608" s="250"/>
      <c r="O608" s="250"/>
      <c r="P608" s="250"/>
      <c r="Q608" s="250"/>
      <c r="R608" s="250"/>
      <c r="S608" s="250"/>
      <c r="T608" s="251"/>
      <c r="AT608" s="247" t="s">
        <v>142</v>
      </c>
      <c r="AU608" s="247" t="s">
        <v>83</v>
      </c>
      <c r="AV608" s="244" t="s">
        <v>81</v>
      </c>
      <c r="AW608" s="244" t="s">
        <v>30</v>
      </c>
      <c r="AX608" s="244" t="s">
        <v>73</v>
      </c>
      <c r="AY608" s="247" t="s">
        <v>134</v>
      </c>
    </row>
    <row r="609" spans="1:65" s="252" customFormat="1" x14ac:dyDescent="0.4">
      <c r="B609" s="253"/>
      <c r="D609" s="246" t="s">
        <v>142</v>
      </c>
      <c r="E609" s="254" t="s">
        <v>1</v>
      </c>
      <c r="F609" s="255" t="s">
        <v>449</v>
      </c>
      <c r="H609" s="256">
        <v>1</v>
      </c>
      <c r="L609" s="253"/>
      <c r="M609" s="257"/>
      <c r="N609" s="258"/>
      <c r="O609" s="258"/>
      <c r="P609" s="258"/>
      <c r="Q609" s="258"/>
      <c r="R609" s="258"/>
      <c r="S609" s="258"/>
      <c r="T609" s="259"/>
      <c r="AT609" s="254" t="s">
        <v>142</v>
      </c>
      <c r="AU609" s="254" t="s">
        <v>83</v>
      </c>
      <c r="AV609" s="252" t="s">
        <v>83</v>
      </c>
      <c r="AW609" s="252" t="s">
        <v>30</v>
      </c>
      <c r="AX609" s="252" t="s">
        <v>73</v>
      </c>
      <c r="AY609" s="254" t="s">
        <v>134</v>
      </c>
    </row>
    <row r="610" spans="1:65" s="244" customFormat="1" x14ac:dyDescent="0.4">
      <c r="B610" s="245"/>
      <c r="D610" s="246" t="s">
        <v>142</v>
      </c>
      <c r="E610" s="247" t="s">
        <v>1</v>
      </c>
      <c r="F610" s="248" t="s">
        <v>146</v>
      </c>
      <c r="H610" s="247" t="s">
        <v>1</v>
      </c>
      <c r="L610" s="245"/>
      <c r="M610" s="249"/>
      <c r="N610" s="250"/>
      <c r="O610" s="250"/>
      <c r="P610" s="250"/>
      <c r="Q610" s="250"/>
      <c r="R610" s="250"/>
      <c r="S610" s="250"/>
      <c r="T610" s="251"/>
      <c r="AT610" s="247" t="s">
        <v>142</v>
      </c>
      <c r="AU610" s="247" t="s">
        <v>83</v>
      </c>
      <c r="AV610" s="244" t="s">
        <v>81</v>
      </c>
      <c r="AW610" s="244" t="s">
        <v>30</v>
      </c>
      <c r="AX610" s="244" t="s">
        <v>73</v>
      </c>
      <c r="AY610" s="247" t="s">
        <v>134</v>
      </c>
    </row>
    <row r="611" spans="1:65" s="252" customFormat="1" x14ac:dyDescent="0.4">
      <c r="B611" s="253"/>
      <c r="D611" s="246" t="s">
        <v>142</v>
      </c>
      <c r="E611" s="254" t="s">
        <v>1</v>
      </c>
      <c r="F611" s="255" t="s">
        <v>230</v>
      </c>
      <c r="H611" s="256">
        <v>2</v>
      </c>
      <c r="L611" s="253"/>
      <c r="M611" s="257"/>
      <c r="N611" s="258"/>
      <c r="O611" s="258"/>
      <c r="P611" s="258"/>
      <c r="Q611" s="258"/>
      <c r="R611" s="258"/>
      <c r="S611" s="258"/>
      <c r="T611" s="259"/>
      <c r="AT611" s="254" t="s">
        <v>142</v>
      </c>
      <c r="AU611" s="254" t="s">
        <v>83</v>
      </c>
      <c r="AV611" s="252" t="s">
        <v>83</v>
      </c>
      <c r="AW611" s="252" t="s">
        <v>30</v>
      </c>
      <c r="AX611" s="252" t="s">
        <v>73</v>
      </c>
      <c r="AY611" s="254" t="s">
        <v>134</v>
      </c>
    </row>
    <row r="612" spans="1:65" s="244" customFormat="1" x14ac:dyDescent="0.4">
      <c r="B612" s="245"/>
      <c r="D612" s="246" t="s">
        <v>142</v>
      </c>
      <c r="E612" s="247" t="s">
        <v>1</v>
      </c>
      <c r="F612" s="248" t="s">
        <v>434</v>
      </c>
      <c r="H612" s="247" t="s">
        <v>1</v>
      </c>
      <c r="L612" s="245"/>
      <c r="M612" s="249"/>
      <c r="N612" s="250"/>
      <c r="O612" s="250"/>
      <c r="P612" s="250"/>
      <c r="Q612" s="250"/>
      <c r="R612" s="250"/>
      <c r="S612" s="250"/>
      <c r="T612" s="251"/>
      <c r="AT612" s="247" t="s">
        <v>142</v>
      </c>
      <c r="AU612" s="247" t="s">
        <v>83</v>
      </c>
      <c r="AV612" s="244" t="s">
        <v>81</v>
      </c>
      <c r="AW612" s="244" t="s">
        <v>30</v>
      </c>
      <c r="AX612" s="244" t="s">
        <v>73</v>
      </c>
      <c r="AY612" s="247" t="s">
        <v>134</v>
      </c>
    </row>
    <row r="613" spans="1:65" s="252" customFormat="1" x14ac:dyDescent="0.4">
      <c r="B613" s="253"/>
      <c r="D613" s="246" t="s">
        <v>142</v>
      </c>
      <c r="E613" s="254" t="s">
        <v>1</v>
      </c>
      <c r="F613" s="255" t="s">
        <v>449</v>
      </c>
      <c r="H613" s="256">
        <v>1</v>
      </c>
      <c r="L613" s="253"/>
      <c r="M613" s="257"/>
      <c r="N613" s="258"/>
      <c r="O613" s="258"/>
      <c r="P613" s="258"/>
      <c r="Q613" s="258"/>
      <c r="R613" s="258"/>
      <c r="S613" s="258"/>
      <c r="T613" s="259"/>
      <c r="AT613" s="254" t="s">
        <v>142</v>
      </c>
      <c r="AU613" s="254" t="s">
        <v>83</v>
      </c>
      <c r="AV613" s="252" t="s">
        <v>83</v>
      </c>
      <c r="AW613" s="252" t="s">
        <v>30</v>
      </c>
      <c r="AX613" s="252" t="s">
        <v>73</v>
      </c>
      <c r="AY613" s="254" t="s">
        <v>134</v>
      </c>
    </row>
    <row r="614" spans="1:65" s="244" customFormat="1" x14ac:dyDescent="0.4">
      <c r="B614" s="245"/>
      <c r="D614" s="246" t="s">
        <v>142</v>
      </c>
      <c r="E614" s="247" t="s">
        <v>1</v>
      </c>
      <c r="F614" s="248" t="s">
        <v>156</v>
      </c>
      <c r="H614" s="247" t="s">
        <v>1</v>
      </c>
      <c r="L614" s="245"/>
      <c r="M614" s="249"/>
      <c r="N614" s="250"/>
      <c r="O614" s="250"/>
      <c r="P614" s="250"/>
      <c r="Q614" s="250"/>
      <c r="R614" s="250"/>
      <c r="S614" s="250"/>
      <c r="T614" s="251"/>
      <c r="AT614" s="247" t="s">
        <v>142</v>
      </c>
      <c r="AU614" s="247" t="s">
        <v>83</v>
      </c>
      <c r="AV614" s="244" t="s">
        <v>81</v>
      </c>
      <c r="AW614" s="244" t="s">
        <v>30</v>
      </c>
      <c r="AX614" s="244" t="s">
        <v>73</v>
      </c>
      <c r="AY614" s="247" t="s">
        <v>134</v>
      </c>
    </row>
    <row r="615" spans="1:65" s="252" customFormat="1" x14ac:dyDescent="0.4">
      <c r="B615" s="253"/>
      <c r="D615" s="246" t="s">
        <v>142</v>
      </c>
      <c r="E615" s="254" t="s">
        <v>1</v>
      </c>
      <c r="F615" s="255" t="s">
        <v>449</v>
      </c>
      <c r="H615" s="256">
        <v>1</v>
      </c>
      <c r="L615" s="253"/>
      <c r="M615" s="257"/>
      <c r="N615" s="258"/>
      <c r="O615" s="258"/>
      <c r="P615" s="258"/>
      <c r="Q615" s="258"/>
      <c r="R615" s="258"/>
      <c r="S615" s="258"/>
      <c r="T615" s="259"/>
      <c r="AT615" s="254" t="s">
        <v>142</v>
      </c>
      <c r="AU615" s="254" t="s">
        <v>83</v>
      </c>
      <c r="AV615" s="252" t="s">
        <v>83</v>
      </c>
      <c r="AW615" s="252" t="s">
        <v>30</v>
      </c>
      <c r="AX615" s="252" t="s">
        <v>73</v>
      </c>
      <c r="AY615" s="254" t="s">
        <v>134</v>
      </c>
    </row>
    <row r="616" spans="1:65" s="260" customFormat="1" x14ac:dyDescent="0.4">
      <c r="B616" s="261"/>
      <c r="D616" s="246" t="s">
        <v>142</v>
      </c>
      <c r="E616" s="262" t="s">
        <v>1</v>
      </c>
      <c r="F616" s="263" t="s">
        <v>164</v>
      </c>
      <c r="H616" s="264">
        <v>5</v>
      </c>
      <c r="L616" s="261"/>
      <c r="M616" s="265"/>
      <c r="N616" s="266"/>
      <c r="O616" s="266"/>
      <c r="P616" s="266"/>
      <c r="Q616" s="266"/>
      <c r="R616" s="266"/>
      <c r="S616" s="266"/>
      <c r="T616" s="267"/>
      <c r="AT616" s="262" t="s">
        <v>142</v>
      </c>
      <c r="AU616" s="262" t="s">
        <v>83</v>
      </c>
      <c r="AV616" s="260" t="s">
        <v>140</v>
      </c>
      <c r="AW616" s="260" t="s">
        <v>30</v>
      </c>
      <c r="AX616" s="260" t="s">
        <v>81</v>
      </c>
      <c r="AY616" s="262" t="s">
        <v>134</v>
      </c>
    </row>
    <row r="617" spans="1:65" s="152" customFormat="1" ht="21.75" customHeight="1" x14ac:dyDescent="0.4">
      <c r="A617" s="149"/>
      <c r="B617" s="150"/>
      <c r="C617" s="230" t="s">
        <v>491</v>
      </c>
      <c r="D617" s="230" t="s">
        <v>136</v>
      </c>
      <c r="E617" s="231" t="s">
        <v>492</v>
      </c>
      <c r="F617" s="232" t="s">
        <v>493</v>
      </c>
      <c r="G617" s="233" t="s">
        <v>342</v>
      </c>
      <c r="H617" s="234">
        <v>5</v>
      </c>
      <c r="I617" s="75">
        <v>250</v>
      </c>
      <c r="J617" s="235">
        <f>ROUND(I617*H617,2)</f>
        <v>1250</v>
      </c>
      <c r="K617" s="236"/>
      <c r="L617" s="150"/>
      <c r="M617" s="237" t="s">
        <v>1</v>
      </c>
      <c r="N617" s="238" t="s">
        <v>38</v>
      </c>
      <c r="O617" s="239"/>
      <c r="P617" s="240">
        <f>O617*H617</f>
        <v>0</v>
      </c>
      <c r="Q617" s="240">
        <v>0</v>
      </c>
      <c r="R617" s="240">
        <f>Q617*H617</f>
        <v>0</v>
      </c>
      <c r="S617" s="240">
        <v>2.4500000000000001E-2</v>
      </c>
      <c r="T617" s="241">
        <f>S617*H617</f>
        <v>0.1225</v>
      </c>
      <c r="U617" s="149"/>
      <c r="V617" s="149"/>
      <c r="W617" s="149"/>
      <c r="X617" s="149"/>
      <c r="Y617" s="149"/>
      <c r="Z617" s="149"/>
      <c r="AA617" s="149"/>
      <c r="AB617" s="149"/>
      <c r="AC617" s="149"/>
      <c r="AD617" s="149"/>
      <c r="AE617" s="149"/>
      <c r="AR617" s="242" t="s">
        <v>307</v>
      </c>
      <c r="AT617" s="242" t="s">
        <v>136</v>
      </c>
      <c r="AU617" s="242" t="s">
        <v>83</v>
      </c>
      <c r="AY617" s="142" t="s">
        <v>134</v>
      </c>
      <c r="BE617" s="243">
        <f>IF(N617="základní",J617,0)</f>
        <v>1250</v>
      </c>
      <c r="BF617" s="243">
        <f>IF(N617="snížená",J617,0)</f>
        <v>0</v>
      </c>
      <c r="BG617" s="243">
        <f>IF(N617="zákl. přenesená",J617,0)</f>
        <v>0</v>
      </c>
      <c r="BH617" s="243">
        <f>IF(N617="sníž. přenesená",J617,0)</f>
        <v>0</v>
      </c>
      <c r="BI617" s="243">
        <f>IF(N617="nulová",J617,0)</f>
        <v>0</v>
      </c>
      <c r="BJ617" s="142" t="s">
        <v>81</v>
      </c>
      <c r="BK617" s="243">
        <f>ROUND(I617*H617,2)</f>
        <v>1250</v>
      </c>
      <c r="BL617" s="142" t="s">
        <v>307</v>
      </c>
      <c r="BM617" s="242" t="s">
        <v>494</v>
      </c>
    </row>
    <row r="618" spans="1:65" s="244" customFormat="1" x14ac:dyDescent="0.4">
      <c r="B618" s="245"/>
      <c r="D618" s="246" t="s">
        <v>142</v>
      </c>
      <c r="E618" s="247" t="s">
        <v>1</v>
      </c>
      <c r="F618" s="248" t="s">
        <v>144</v>
      </c>
      <c r="H618" s="247" t="s">
        <v>1</v>
      </c>
      <c r="L618" s="245"/>
      <c r="M618" s="249"/>
      <c r="N618" s="250"/>
      <c r="O618" s="250"/>
      <c r="P618" s="250"/>
      <c r="Q618" s="250"/>
      <c r="R618" s="250"/>
      <c r="S618" s="250"/>
      <c r="T618" s="251"/>
      <c r="AT618" s="247" t="s">
        <v>142</v>
      </c>
      <c r="AU618" s="247" t="s">
        <v>83</v>
      </c>
      <c r="AV618" s="244" t="s">
        <v>81</v>
      </c>
      <c r="AW618" s="244" t="s">
        <v>30</v>
      </c>
      <c r="AX618" s="244" t="s">
        <v>73</v>
      </c>
      <c r="AY618" s="247" t="s">
        <v>134</v>
      </c>
    </row>
    <row r="619" spans="1:65" s="252" customFormat="1" x14ac:dyDescent="0.4">
      <c r="B619" s="253"/>
      <c r="D619" s="246" t="s">
        <v>142</v>
      </c>
      <c r="E619" s="254" t="s">
        <v>1</v>
      </c>
      <c r="F619" s="255" t="s">
        <v>449</v>
      </c>
      <c r="H619" s="256">
        <v>1</v>
      </c>
      <c r="L619" s="253"/>
      <c r="M619" s="257"/>
      <c r="N619" s="258"/>
      <c r="O619" s="258"/>
      <c r="P619" s="258"/>
      <c r="Q619" s="258"/>
      <c r="R619" s="258"/>
      <c r="S619" s="258"/>
      <c r="T619" s="259"/>
      <c r="AT619" s="254" t="s">
        <v>142</v>
      </c>
      <c r="AU619" s="254" t="s">
        <v>83</v>
      </c>
      <c r="AV619" s="252" t="s">
        <v>83</v>
      </c>
      <c r="AW619" s="252" t="s">
        <v>30</v>
      </c>
      <c r="AX619" s="252" t="s">
        <v>73</v>
      </c>
      <c r="AY619" s="254" t="s">
        <v>134</v>
      </c>
    </row>
    <row r="620" spans="1:65" s="244" customFormat="1" x14ac:dyDescent="0.4">
      <c r="B620" s="245"/>
      <c r="D620" s="246" t="s">
        <v>142</v>
      </c>
      <c r="E620" s="247" t="s">
        <v>1</v>
      </c>
      <c r="F620" s="248" t="s">
        <v>146</v>
      </c>
      <c r="H620" s="247" t="s">
        <v>1</v>
      </c>
      <c r="L620" s="245"/>
      <c r="M620" s="249"/>
      <c r="N620" s="250"/>
      <c r="O620" s="250"/>
      <c r="P620" s="250"/>
      <c r="Q620" s="250"/>
      <c r="R620" s="250"/>
      <c r="S620" s="250"/>
      <c r="T620" s="251"/>
      <c r="AT620" s="247" t="s">
        <v>142</v>
      </c>
      <c r="AU620" s="247" t="s">
        <v>83</v>
      </c>
      <c r="AV620" s="244" t="s">
        <v>81</v>
      </c>
      <c r="AW620" s="244" t="s">
        <v>30</v>
      </c>
      <c r="AX620" s="244" t="s">
        <v>73</v>
      </c>
      <c r="AY620" s="247" t="s">
        <v>134</v>
      </c>
    </row>
    <row r="621" spans="1:65" s="252" customFormat="1" x14ac:dyDescent="0.4">
      <c r="B621" s="253"/>
      <c r="D621" s="246" t="s">
        <v>142</v>
      </c>
      <c r="E621" s="254" t="s">
        <v>1</v>
      </c>
      <c r="F621" s="255" t="s">
        <v>230</v>
      </c>
      <c r="H621" s="256">
        <v>2</v>
      </c>
      <c r="L621" s="253"/>
      <c r="M621" s="257"/>
      <c r="N621" s="258"/>
      <c r="O621" s="258"/>
      <c r="P621" s="258"/>
      <c r="Q621" s="258"/>
      <c r="R621" s="258"/>
      <c r="S621" s="258"/>
      <c r="T621" s="259"/>
      <c r="AT621" s="254" t="s">
        <v>142</v>
      </c>
      <c r="AU621" s="254" t="s">
        <v>83</v>
      </c>
      <c r="AV621" s="252" t="s">
        <v>83</v>
      </c>
      <c r="AW621" s="252" t="s">
        <v>30</v>
      </c>
      <c r="AX621" s="252" t="s">
        <v>73</v>
      </c>
      <c r="AY621" s="254" t="s">
        <v>134</v>
      </c>
    </row>
    <row r="622" spans="1:65" s="244" customFormat="1" x14ac:dyDescent="0.4">
      <c r="B622" s="245"/>
      <c r="D622" s="246" t="s">
        <v>142</v>
      </c>
      <c r="E622" s="247" t="s">
        <v>1</v>
      </c>
      <c r="F622" s="248" t="s">
        <v>434</v>
      </c>
      <c r="H622" s="247" t="s">
        <v>1</v>
      </c>
      <c r="L622" s="245"/>
      <c r="M622" s="249"/>
      <c r="N622" s="250"/>
      <c r="O622" s="250"/>
      <c r="P622" s="250"/>
      <c r="Q622" s="250"/>
      <c r="R622" s="250"/>
      <c r="S622" s="250"/>
      <c r="T622" s="251"/>
      <c r="AT622" s="247" t="s">
        <v>142</v>
      </c>
      <c r="AU622" s="247" t="s">
        <v>83</v>
      </c>
      <c r="AV622" s="244" t="s">
        <v>81</v>
      </c>
      <c r="AW622" s="244" t="s">
        <v>30</v>
      </c>
      <c r="AX622" s="244" t="s">
        <v>73</v>
      </c>
      <c r="AY622" s="247" t="s">
        <v>134</v>
      </c>
    </row>
    <row r="623" spans="1:65" s="252" customFormat="1" x14ac:dyDescent="0.4">
      <c r="B623" s="253"/>
      <c r="D623" s="246" t="s">
        <v>142</v>
      </c>
      <c r="E623" s="254" t="s">
        <v>1</v>
      </c>
      <c r="F623" s="255" t="s">
        <v>449</v>
      </c>
      <c r="H623" s="256">
        <v>1</v>
      </c>
      <c r="L623" s="253"/>
      <c r="M623" s="257"/>
      <c r="N623" s="258"/>
      <c r="O623" s="258"/>
      <c r="P623" s="258"/>
      <c r="Q623" s="258"/>
      <c r="R623" s="258"/>
      <c r="S623" s="258"/>
      <c r="T623" s="259"/>
      <c r="AT623" s="254" t="s">
        <v>142</v>
      </c>
      <c r="AU623" s="254" t="s">
        <v>83</v>
      </c>
      <c r="AV623" s="252" t="s">
        <v>83</v>
      </c>
      <c r="AW623" s="252" t="s">
        <v>30</v>
      </c>
      <c r="AX623" s="252" t="s">
        <v>73</v>
      </c>
      <c r="AY623" s="254" t="s">
        <v>134</v>
      </c>
    </row>
    <row r="624" spans="1:65" s="244" customFormat="1" x14ac:dyDescent="0.4">
      <c r="B624" s="245"/>
      <c r="D624" s="246" t="s">
        <v>142</v>
      </c>
      <c r="E624" s="247" t="s">
        <v>1</v>
      </c>
      <c r="F624" s="248" t="s">
        <v>156</v>
      </c>
      <c r="H624" s="247" t="s">
        <v>1</v>
      </c>
      <c r="L624" s="245"/>
      <c r="M624" s="249"/>
      <c r="N624" s="250"/>
      <c r="O624" s="250"/>
      <c r="P624" s="250"/>
      <c r="Q624" s="250"/>
      <c r="R624" s="250"/>
      <c r="S624" s="250"/>
      <c r="T624" s="251"/>
      <c r="AT624" s="247" t="s">
        <v>142</v>
      </c>
      <c r="AU624" s="247" t="s">
        <v>83</v>
      </c>
      <c r="AV624" s="244" t="s">
        <v>81</v>
      </c>
      <c r="AW624" s="244" t="s">
        <v>30</v>
      </c>
      <c r="AX624" s="244" t="s">
        <v>73</v>
      </c>
      <c r="AY624" s="247" t="s">
        <v>134</v>
      </c>
    </row>
    <row r="625" spans="1:65" s="252" customFormat="1" x14ac:dyDescent="0.4">
      <c r="B625" s="253"/>
      <c r="D625" s="246" t="s">
        <v>142</v>
      </c>
      <c r="E625" s="254" t="s">
        <v>1</v>
      </c>
      <c r="F625" s="255" t="s">
        <v>449</v>
      </c>
      <c r="H625" s="256">
        <v>1</v>
      </c>
      <c r="L625" s="253"/>
      <c r="M625" s="257"/>
      <c r="N625" s="258"/>
      <c r="O625" s="258"/>
      <c r="P625" s="258"/>
      <c r="Q625" s="258"/>
      <c r="R625" s="258"/>
      <c r="S625" s="258"/>
      <c r="T625" s="259"/>
      <c r="AT625" s="254" t="s">
        <v>142</v>
      </c>
      <c r="AU625" s="254" t="s">
        <v>83</v>
      </c>
      <c r="AV625" s="252" t="s">
        <v>83</v>
      </c>
      <c r="AW625" s="252" t="s">
        <v>30</v>
      </c>
      <c r="AX625" s="252" t="s">
        <v>73</v>
      </c>
      <c r="AY625" s="254" t="s">
        <v>134</v>
      </c>
    </row>
    <row r="626" spans="1:65" s="260" customFormat="1" x14ac:dyDescent="0.4">
      <c r="B626" s="261"/>
      <c r="D626" s="246" t="s">
        <v>142</v>
      </c>
      <c r="E626" s="262" t="s">
        <v>1</v>
      </c>
      <c r="F626" s="263" t="s">
        <v>164</v>
      </c>
      <c r="H626" s="264">
        <v>5</v>
      </c>
      <c r="L626" s="261"/>
      <c r="M626" s="265"/>
      <c r="N626" s="266"/>
      <c r="O626" s="266"/>
      <c r="P626" s="266"/>
      <c r="Q626" s="266"/>
      <c r="R626" s="266"/>
      <c r="S626" s="266"/>
      <c r="T626" s="267"/>
      <c r="AT626" s="262" t="s">
        <v>142</v>
      </c>
      <c r="AU626" s="262" t="s">
        <v>83</v>
      </c>
      <c r="AV626" s="260" t="s">
        <v>140</v>
      </c>
      <c r="AW626" s="260" t="s">
        <v>30</v>
      </c>
      <c r="AX626" s="260" t="s">
        <v>81</v>
      </c>
      <c r="AY626" s="262" t="s">
        <v>134</v>
      </c>
    </row>
    <row r="627" spans="1:65" s="152" customFormat="1" ht="16.5" customHeight="1" x14ac:dyDescent="0.4">
      <c r="A627" s="149"/>
      <c r="B627" s="150"/>
      <c r="C627" s="230" t="s">
        <v>495</v>
      </c>
      <c r="D627" s="230" t="s">
        <v>136</v>
      </c>
      <c r="E627" s="231" t="s">
        <v>496</v>
      </c>
      <c r="F627" s="232" t="s">
        <v>497</v>
      </c>
      <c r="G627" s="233" t="s">
        <v>342</v>
      </c>
      <c r="H627" s="234">
        <v>2</v>
      </c>
      <c r="I627" s="75">
        <v>250</v>
      </c>
      <c r="J627" s="235">
        <f>ROUND(I627*H627,2)</f>
        <v>500</v>
      </c>
      <c r="K627" s="236"/>
      <c r="L627" s="150"/>
      <c r="M627" s="237" t="s">
        <v>1</v>
      </c>
      <c r="N627" s="238" t="s">
        <v>38</v>
      </c>
      <c r="O627" s="239"/>
      <c r="P627" s="240">
        <f>O627*H627</f>
        <v>0</v>
      </c>
      <c r="Q627" s="240">
        <v>0</v>
      </c>
      <c r="R627" s="240">
        <f>Q627*H627</f>
        <v>0</v>
      </c>
      <c r="S627" s="240">
        <v>1.8800000000000001E-2</v>
      </c>
      <c r="T627" s="241">
        <f>S627*H627</f>
        <v>3.7600000000000001E-2</v>
      </c>
      <c r="U627" s="149"/>
      <c r="V627" s="149"/>
      <c r="W627" s="149"/>
      <c r="X627" s="149"/>
      <c r="Y627" s="149"/>
      <c r="Z627" s="149"/>
      <c r="AA627" s="149"/>
      <c r="AB627" s="149"/>
      <c r="AC627" s="149"/>
      <c r="AD627" s="149"/>
      <c r="AE627" s="149"/>
      <c r="AR627" s="242" t="s">
        <v>307</v>
      </c>
      <c r="AT627" s="242" t="s">
        <v>136</v>
      </c>
      <c r="AU627" s="242" t="s">
        <v>83</v>
      </c>
      <c r="AY627" s="142" t="s">
        <v>134</v>
      </c>
      <c r="BE627" s="243">
        <f>IF(N627="základní",J627,0)</f>
        <v>500</v>
      </c>
      <c r="BF627" s="243">
        <f>IF(N627="snížená",J627,0)</f>
        <v>0</v>
      </c>
      <c r="BG627" s="243">
        <f>IF(N627="zákl. přenesená",J627,0)</f>
        <v>0</v>
      </c>
      <c r="BH627" s="243">
        <f>IF(N627="sníž. přenesená",J627,0)</f>
        <v>0</v>
      </c>
      <c r="BI627" s="243">
        <f>IF(N627="nulová",J627,0)</f>
        <v>0</v>
      </c>
      <c r="BJ627" s="142" t="s">
        <v>81</v>
      </c>
      <c r="BK627" s="243">
        <f>ROUND(I627*H627,2)</f>
        <v>500</v>
      </c>
      <c r="BL627" s="142" t="s">
        <v>307</v>
      </c>
      <c r="BM627" s="242" t="s">
        <v>498</v>
      </c>
    </row>
    <row r="628" spans="1:65" s="244" customFormat="1" x14ac:dyDescent="0.4">
      <c r="B628" s="245"/>
      <c r="D628" s="246" t="s">
        <v>142</v>
      </c>
      <c r="E628" s="247" t="s">
        <v>1</v>
      </c>
      <c r="F628" s="248" t="s">
        <v>150</v>
      </c>
      <c r="H628" s="247" t="s">
        <v>1</v>
      </c>
      <c r="L628" s="245"/>
      <c r="M628" s="249"/>
      <c r="N628" s="250"/>
      <c r="O628" s="250"/>
      <c r="P628" s="250"/>
      <c r="Q628" s="250"/>
      <c r="R628" s="250"/>
      <c r="S628" s="250"/>
      <c r="T628" s="251"/>
      <c r="AT628" s="247" t="s">
        <v>142</v>
      </c>
      <c r="AU628" s="247" t="s">
        <v>83</v>
      </c>
      <c r="AV628" s="244" t="s">
        <v>81</v>
      </c>
      <c r="AW628" s="244" t="s">
        <v>30</v>
      </c>
      <c r="AX628" s="244" t="s">
        <v>73</v>
      </c>
      <c r="AY628" s="247" t="s">
        <v>134</v>
      </c>
    </row>
    <row r="629" spans="1:65" s="252" customFormat="1" x14ac:dyDescent="0.4">
      <c r="B629" s="253"/>
      <c r="D629" s="246" t="s">
        <v>142</v>
      </c>
      <c r="E629" s="254" t="s">
        <v>1</v>
      </c>
      <c r="F629" s="255" t="s">
        <v>449</v>
      </c>
      <c r="H629" s="256">
        <v>1</v>
      </c>
      <c r="L629" s="253"/>
      <c r="M629" s="257"/>
      <c r="N629" s="258"/>
      <c r="O629" s="258"/>
      <c r="P629" s="258"/>
      <c r="Q629" s="258"/>
      <c r="R629" s="258"/>
      <c r="S629" s="258"/>
      <c r="T629" s="259"/>
      <c r="AT629" s="254" t="s">
        <v>142</v>
      </c>
      <c r="AU629" s="254" t="s">
        <v>83</v>
      </c>
      <c r="AV629" s="252" t="s">
        <v>83</v>
      </c>
      <c r="AW629" s="252" t="s">
        <v>30</v>
      </c>
      <c r="AX629" s="252" t="s">
        <v>73</v>
      </c>
      <c r="AY629" s="254" t="s">
        <v>134</v>
      </c>
    </row>
    <row r="630" spans="1:65" s="244" customFormat="1" x14ac:dyDescent="0.4">
      <c r="B630" s="245"/>
      <c r="D630" s="246" t="s">
        <v>142</v>
      </c>
      <c r="E630" s="247" t="s">
        <v>1</v>
      </c>
      <c r="F630" s="248" t="s">
        <v>450</v>
      </c>
      <c r="H630" s="247" t="s">
        <v>1</v>
      </c>
      <c r="L630" s="245"/>
      <c r="M630" s="249"/>
      <c r="N630" s="250"/>
      <c r="O630" s="250"/>
      <c r="P630" s="250"/>
      <c r="Q630" s="250"/>
      <c r="R630" s="250"/>
      <c r="S630" s="250"/>
      <c r="T630" s="251"/>
      <c r="AT630" s="247" t="s">
        <v>142</v>
      </c>
      <c r="AU630" s="247" t="s">
        <v>83</v>
      </c>
      <c r="AV630" s="244" t="s">
        <v>81</v>
      </c>
      <c r="AW630" s="244" t="s">
        <v>30</v>
      </c>
      <c r="AX630" s="244" t="s">
        <v>73</v>
      </c>
      <c r="AY630" s="247" t="s">
        <v>134</v>
      </c>
    </row>
    <row r="631" spans="1:65" s="252" customFormat="1" x14ac:dyDescent="0.4">
      <c r="B631" s="253"/>
      <c r="D631" s="246" t="s">
        <v>142</v>
      </c>
      <c r="E631" s="254" t="s">
        <v>1</v>
      </c>
      <c r="F631" s="255" t="s">
        <v>449</v>
      </c>
      <c r="H631" s="256">
        <v>1</v>
      </c>
      <c r="L631" s="253"/>
      <c r="M631" s="257"/>
      <c r="N631" s="258"/>
      <c r="O631" s="258"/>
      <c r="P631" s="258"/>
      <c r="Q631" s="258"/>
      <c r="R631" s="258"/>
      <c r="S631" s="258"/>
      <c r="T631" s="259"/>
      <c r="AT631" s="254" t="s">
        <v>142</v>
      </c>
      <c r="AU631" s="254" t="s">
        <v>83</v>
      </c>
      <c r="AV631" s="252" t="s">
        <v>83</v>
      </c>
      <c r="AW631" s="252" t="s">
        <v>30</v>
      </c>
      <c r="AX631" s="252" t="s">
        <v>73</v>
      </c>
      <c r="AY631" s="254" t="s">
        <v>134</v>
      </c>
    </row>
    <row r="632" spans="1:65" s="260" customFormat="1" x14ac:dyDescent="0.4">
      <c r="B632" s="261"/>
      <c r="D632" s="246" t="s">
        <v>142</v>
      </c>
      <c r="E632" s="262" t="s">
        <v>1</v>
      </c>
      <c r="F632" s="263" t="s">
        <v>164</v>
      </c>
      <c r="H632" s="264">
        <v>2</v>
      </c>
      <c r="L632" s="261"/>
      <c r="M632" s="265"/>
      <c r="N632" s="266"/>
      <c r="O632" s="266"/>
      <c r="P632" s="266"/>
      <c r="Q632" s="266"/>
      <c r="R632" s="266"/>
      <c r="S632" s="266"/>
      <c r="T632" s="267"/>
      <c r="AT632" s="262" t="s">
        <v>142</v>
      </c>
      <c r="AU632" s="262" t="s">
        <v>83</v>
      </c>
      <c r="AV632" s="260" t="s">
        <v>140</v>
      </c>
      <c r="AW632" s="260" t="s">
        <v>30</v>
      </c>
      <c r="AX632" s="260" t="s">
        <v>81</v>
      </c>
      <c r="AY632" s="262" t="s">
        <v>134</v>
      </c>
    </row>
    <row r="633" spans="1:65" s="152" customFormat="1" ht="16.5" customHeight="1" x14ac:dyDescent="0.4">
      <c r="A633" s="149"/>
      <c r="B633" s="150"/>
      <c r="C633" s="230" t="s">
        <v>499</v>
      </c>
      <c r="D633" s="230" t="s">
        <v>136</v>
      </c>
      <c r="E633" s="231" t="s">
        <v>500</v>
      </c>
      <c r="F633" s="232" t="s">
        <v>501</v>
      </c>
      <c r="G633" s="233" t="s">
        <v>342</v>
      </c>
      <c r="H633" s="234">
        <v>27</v>
      </c>
      <c r="I633" s="75">
        <v>100</v>
      </c>
      <c r="J633" s="235">
        <f>ROUND(I633*H633,2)</f>
        <v>2700</v>
      </c>
      <c r="K633" s="236"/>
      <c r="L633" s="150"/>
      <c r="M633" s="237" t="s">
        <v>1</v>
      </c>
      <c r="N633" s="238" t="s">
        <v>38</v>
      </c>
      <c r="O633" s="239"/>
      <c r="P633" s="240">
        <f>O633*H633</f>
        <v>0</v>
      </c>
      <c r="Q633" s="240">
        <v>0</v>
      </c>
      <c r="R633" s="240">
        <f>Q633*H633</f>
        <v>0</v>
      </c>
      <c r="S633" s="240">
        <v>1.56E-3</v>
      </c>
      <c r="T633" s="241">
        <f>S633*H633</f>
        <v>4.2119999999999998E-2</v>
      </c>
      <c r="U633" s="149"/>
      <c r="V633" s="149"/>
      <c r="W633" s="149"/>
      <c r="X633" s="149"/>
      <c r="Y633" s="149"/>
      <c r="Z633" s="149"/>
      <c r="AA633" s="149"/>
      <c r="AB633" s="149"/>
      <c r="AC633" s="149"/>
      <c r="AD633" s="149"/>
      <c r="AE633" s="149"/>
      <c r="AR633" s="242" t="s">
        <v>307</v>
      </c>
      <c r="AT633" s="242" t="s">
        <v>136</v>
      </c>
      <c r="AU633" s="242" t="s">
        <v>83</v>
      </c>
      <c r="AY633" s="142" t="s">
        <v>134</v>
      </c>
      <c r="BE633" s="243">
        <f>IF(N633="základní",J633,0)</f>
        <v>2700</v>
      </c>
      <c r="BF633" s="243">
        <f>IF(N633="snížená",J633,0)</f>
        <v>0</v>
      </c>
      <c r="BG633" s="243">
        <f>IF(N633="zákl. přenesená",J633,0)</f>
        <v>0</v>
      </c>
      <c r="BH633" s="243">
        <f>IF(N633="sníž. přenesená",J633,0)</f>
        <v>0</v>
      </c>
      <c r="BI633" s="243">
        <f>IF(N633="nulová",J633,0)</f>
        <v>0</v>
      </c>
      <c r="BJ633" s="142" t="s">
        <v>81</v>
      </c>
      <c r="BK633" s="243">
        <f>ROUND(I633*H633,2)</f>
        <v>2700</v>
      </c>
      <c r="BL633" s="142" t="s">
        <v>307</v>
      </c>
      <c r="BM633" s="242" t="s">
        <v>502</v>
      </c>
    </row>
    <row r="634" spans="1:65" s="244" customFormat="1" x14ac:dyDescent="0.4">
      <c r="B634" s="245"/>
      <c r="D634" s="246" t="s">
        <v>142</v>
      </c>
      <c r="E634" s="247" t="s">
        <v>1</v>
      </c>
      <c r="F634" s="248" t="s">
        <v>503</v>
      </c>
      <c r="H634" s="247" t="s">
        <v>1</v>
      </c>
      <c r="L634" s="245"/>
      <c r="M634" s="249"/>
      <c r="N634" s="250"/>
      <c r="O634" s="250"/>
      <c r="P634" s="250"/>
      <c r="Q634" s="250"/>
      <c r="R634" s="250"/>
      <c r="S634" s="250"/>
      <c r="T634" s="251"/>
      <c r="AT634" s="247" t="s">
        <v>142</v>
      </c>
      <c r="AU634" s="247" t="s">
        <v>83</v>
      </c>
      <c r="AV634" s="244" t="s">
        <v>81</v>
      </c>
      <c r="AW634" s="244" t="s">
        <v>30</v>
      </c>
      <c r="AX634" s="244" t="s">
        <v>73</v>
      </c>
      <c r="AY634" s="247" t="s">
        <v>134</v>
      </c>
    </row>
    <row r="635" spans="1:65" s="244" customFormat="1" x14ac:dyDescent="0.4">
      <c r="B635" s="245"/>
      <c r="D635" s="246" t="s">
        <v>142</v>
      </c>
      <c r="E635" s="247" t="s">
        <v>1</v>
      </c>
      <c r="F635" s="248" t="s">
        <v>150</v>
      </c>
      <c r="H635" s="247" t="s">
        <v>1</v>
      </c>
      <c r="L635" s="245"/>
      <c r="M635" s="249"/>
      <c r="N635" s="250"/>
      <c r="O635" s="250"/>
      <c r="P635" s="250"/>
      <c r="Q635" s="250"/>
      <c r="R635" s="250"/>
      <c r="S635" s="250"/>
      <c r="T635" s="251"/>
      <c r="AT635" s="247" t="s">
        <v>142</v>
      </c>
      <c r="AU635" s="247" t="s">
        <v>83</v>
      </c>
      <c r="AV635" s="244" t="s">
        <v>81</v>
      </c>
      <c r="AW635" s="244" t="s">
        <v>30</v>
      </c>
      <c r="AX635" s="244" t="s">
        <v>73</v>
      </c>
      <c r="AY635" s="247" t="s">
        <v>134</v>
      </c>
    </row>
    <row r="636" spans="1:65" s="252" customFormat="1" x14ac:dyDescent="0.4">
      <c r="B636" s="253"/>
      <c r="D636" s="246" t="s">
        <v>142</v>
      </c>
      <c r="E636" s="254" t="s">
        <v>1</v>
      </c>
      <c r="F636" s="255" t="s">
        <v>449</v>
      </c>
      <c r="H636" s="256">
        <v>1</v>
      </c>
      <c r="L636" s="253"/>
      <c r="M636" s="257"/>
      <c r="N636" s="258"/>
      <c r="O636" s="258"/>
      <c r="P636" s="258"/>
      <c r="Q636" s="258"/>
      <c r="R636" s="258"/>
      <c r="S636" s="258"/>
      <c r="T636" s="259"/>
      <c r="AT636" s="254" t="s">
        <v>142</v>
      </c>
      <c r="AU636" s="254" t="s">
        <v>83</v>
      </c>
      <c r="AV636" s="252" t="s">
        <v>83</v>
      </c>
      <c r="AW636" s="252" t="s">
        <v>30</v>
      </c>
      <c r="AX636" s="252" t="s">
        <v>73</v>
      </c>
      <c r="AY636" s="254" t="s">
        <v>134</v>
      </c>
    </row>
    <row r="637" spans="1:65" s="244" customFormat="1" x14ac:dyDescent="0.4">
      <c r="B637" s="245"/>
      <c r="D637" s="246" t="s">
        <v>142</v>
      </c>
      <c r="E637" s="247" t="s">
        <v>1</v>
      </c>
      <c r="F637" s="248" t="s">
        <v>450</v>
      </c>
      <c r="H637" s="247" t="s">
        <v>1</v>
      </c>
      <c r="L637" s="245"/>
      <c r="M637" s="249"/>
      <c r="N637" s="250"/>
      <c r="O637" s="250"/>
      <c r="P637" s="250"/>
      <c r="Q637" s="250"/>
      <c r="R637" s="250"/>
      <c r="S637" s="250"/>
      <c r="T637" s="251"/>
      <c r="AT637" s="247" t="s">
        <v>142</v>
      </c>
      <c r="AU637" s="247" t="s">
        <v>83</v>
      </c>
      <c r="AV637" s="244" t="s">
        <v>81</v>
      </c>
      <c r="AW637" s="244" t="s">
        <v>30</v>
      </c>
      <c r="AX637" s="244" t="s">
        <v>73</v>
      </c>
      <c r="AY637" s="247" t="s">
        <v>134</v>
      </c>
    </row>
    <row r="638" spans="1:65" s="252" customFormat="1" x14ac:dyDescent="0.4">
      <c r="B638" s="253"/>
      <c r="D638" s="246" t="s">
        <v>142</v>
      </c>
      <c r="E638" s="254" t="s">
        <v>1</v>
      </c>
      <c r="F638" s="255" t="s">
        <v>449</v>
      </c>
      <c r="H638" s="256">
        <v>1</v>
      </c>
      <c r="L638" s="253"/>
      <c r="M638" s="257"/>
      <c r="N638" s="258"/>
      <c r="O638" s="258"/>
      <c r="P638" s="258"/>
      <c r="Q638" s="258"/>
      <c r="R638" s="258"/>
      <c r="S638" s="258"/>
      <c r="T638" s="259"/>
      <c r="AT638" s="254" t="s">
        <v>142</v>
      </c>
      <c r="AU638" s="254" t="s">
        <v>83</v>
      </c>
      <c r="AV638" s="252" t="s">
        <v>83</v>
      </c>
      <c r="AW638" s="252" t="s">
        <v>30</v>
      </c>
      <c r="AX638" s="252" t="s">
        <v>73</v>
      </c>
      <c r="AY638" s="254" t="s">
        <v>134</v>
      </c>
    </row>
    <row r="639" spans="1:65" s="244" customFormat="1" x14ac:dyDescent="0.4">
      <c r="B639" s="245"/>
      <c r="D639" s="246" t="s">
        <v>142</v>
      </c>
      <c r="E639" s="247" t="s">
        <v>1</v>
      </c>
      <c r="F639" s="248" t="s">
        <v>504</v>
      </c>
      <c r="H639" s="247" t="s">
        <v>1</v>
      </c>
      <c r="L639" s="245"/>
      <c r="M639" s="249"/>
      <c r="N639" s="250"/>
      <c r="O639" s="250"/>
      <c r="P639" s="250"/>
      <c r="Q639" s="250"/>
      <c r="R639" s="250"/>
      <c r="S639" s="250"/>
      <c r="T639" s="251"/>
      <c r="AT639" s="247" t="s">
        <v>142</v>
      </c>
      <c r="AU639" s="247" t="s">
        <v>83</v>
      </c>
      <c r="AV639" s="244" t="s">
        <v>81</v>
      </c>
      <c r="AW639" s="244" t="s">
        <v>30</v>
      </c>
      <c r="AX639" s="244" t="s">
        <v>73</v>
      </c>
      <c r="AY639" s="247" t="s">
        <v>134</v>
      </c>
    </row>
    <row r="640" spans="1:65" s="244" customFormat="1" x14ac:dyDescent="0.4">
      <c r="B640" s="245"/>
      <c r="D640" s="246" t="s">
        <v>142</v>
      </c>
      <c r="E640" s="247" t="s">
        <v>1</v>
      </c>
      <c r="F640" s="248" t="s">
        <v>144</v>
      </c>
      <c r="H640" s="247" t="s">
        <v>1</v>
      </c>
      <c r="L640" s="245"/>
      <c r="M640" s="249"/>
      <c r="N640" s="250"/>
      <c r="O640" s="250"/>
      <c r="P640" s="250"/>
      <c r="Q640" s="250"/>
      <c r="R640" s="250"/>
      <c r="S640" s="250"/>
      <c r="T640" s="251"/>
      <c r="AT640" s="247" t="s">
        <v>142</v>
      </c>
      <c r="AU640" s="247" t="s">
        <v>83</v>
      </c>
      <c r="AV640" s="244" t="s">
        <v>81</v>
      </c>
      <c r="AW640" s="244" t="s">
        <v>30</v>
      </c>
      <c r="AX640" s="244" t="s">
        <v>73</v>
      </c>
      <c r="AY640" s="247" t="s">
        <v>134</v>
      </c>
    </row>
    <row r="641" spans="1:65" s="252" customFormat="1" x14ac:dyDescent="0.4">
      <c r="B641" s="253"/>
      <c r="D641" s="246" t="s">
        <v>142</v>
      </c>
      <c r="E641" s="254" t="s">
        <v>1</v>
      </c>
      <c r="F641" s="255" t="s">
        <v>449</v>
      </c>
      <c r="H641" s="256">
        <v>1</v>
      </c>
      <c r="L641" s="253"/>
      <c r="M641" s="257"/>
      <c r="N641" s="258"/>
      <c r="O641" s="258"/>
      <c r="P641" s="258"/>
      <c r="Q641" s="258"/>
      <c r="R641" s="258"/>
      <c r="S641" s="258"/>
      <c r="T641" s="259"/>
      <c r="AT641" s="254" t="s">
        <v>142</v>
      </c>
      <c r="AU641" s="254" t="s">
        <v>83</v>
      </c>
      <c r="AV641" s="252" t="s">
        <v>83</v>
      </c>
      <c r="AW641" s="252" t="s">
        <v>30</v>
      </c>
      <c r="AX641" s="252" t="s">
        <v>73</v>
      </c>
      <c r="AY641" s="254" t="s">
        <v>134</v>
      </c>
    </row>
    <row r="642" spans="1:65" s="244" customFormat="1" x14ac:dyDescent="0.4">
      <c r="B642" s="245"/>
      <c r="D642" s="246" t="s">
        <v>142</v>
      </c>
      <c r="E642" s="247" t="s">
        <v>1</v>
      </c>
      <c r="F642" s="248" t="s">
        <v>146</v>
      </c>
      <c r="H642" s="247" t="s">
        <v>1</v>
      </c>
      <c r="L642" s="245"/>
      <c r="M642" s="249"/>
      <c r="N642" s="250"/>
      <c r="O642" s="250"/>
      <c r="P642" s="250"/>
      <c r="Q642" s="250"/>
      <c r="R642" s="250"/>
      <c r="S642" s="250"/>
      <c r="T642" s="251"/>
      <c r="AT642" s="247" t="s">
        <v>142</v>
      </c>
      <c r="AU642" s="247" t="s">
        <v>83</v>
      </c>
      <c r="AV642" s="244" t="s">
        <v>81</v>
      </c>
      <c r="AW642" s="244" t="s">
        <v>30</v>
      </c>
      <c r="AX642" s="244" t="s">
        <v>73</v>
      </c>
      <c r="AY642" s="247" t="s">
        <v>134</v>
      </c>
    </row>
    <row r="643" spans="1:65" s="252" customFormat="1" x14ac:dyDescent="0.4">
      <c r="B643" s="253"/>
      <c r="D643" s="246" t="s">
        <v>142</v>
      </c>
      <c r="E643" s="254" t="s">
        <v>1</v>
      </c>
      <c r="F643" s="255" t="s">
        <v>230</v>
      </c>
      <c r="H643" s="256">
        <v>2</v>
      </c>
      <c r="L643" s="253"/>
      <c r="M643" s="257"/>
      <c r="N643" s="258"/>
      <c r="O643" s="258"/>
      <c r="P643" s="258"/>
      <c r="Q643" s="258"/>
      <c r="R643" s="258"/>
      <c r="S643" s="258"/>
      <c r="T643" s="259"/>
      <c r="AT643" s="254" t="s">
        <v>142</v>
      </c>
      <c r="AU643" s="254" t="s">
        <v>83</v>
      </c>
      <c r="AV643" s="252" t="s">
        <v>83</v>
      </c>
      <c r="AW643" s="252" t="s">
        <v>30</v>
      </c>
      <c r="AX643" s="252" t="s">
        <v>73</v>
      </c>
      <c r="AY643" s="254" t="s">
        <v>134</v>
      </c>
    </row>
    <row r="644" spans="1:65" s="244" customFormat="1" x14ac:dyDescent="0.4">
      <c r="B644" s="245"/>
      <c r="D644" s="246" t="s">
        <v>142</v>
      </c>
      <c r="E644" s="247" t="s">
        <v>1</v>
      </c>
      <c r="F644" s="248" t="s">
        <v>434</v>
      </c>
      <c r="H644" s="247" t="s">
        <v>1</v>
      </c>
      <c r="L644" s="245"/>
      <c r="M644" s="249"/>
      <c r="N644" s="250"/>
      <c r="O644" s="250"/>
      <c r="P644" s="250"/>
      <c r="Q644" s="250"/>
      <c r="R644" s="250"/>
      <c r="S644" s="250"/>
      <c r="T644" s="251"/>
      <c r="AT644" s="247" t="s">
        <v>142</v>
      </c>
      <c r="AU644" s="247" t="s">
        <v>83</v>
      </c>
      <c r="AV644" s="244" t="s">
        <v>81</v>
      </c>
      <c r="AW644" s="244" t="s">
        <v>30</v>
      </c>
      <c r="AX644" s="244" t="s">
        <v>73</v>
      </c>
      <c r="AY644" s="247" t="s">
        <v>134</v>
      </c>
    </row>
    <row r="645" spans="1:65" s="252" customFormat="1" x14ac:dyDescent="0.4">
      <c r="B645" s="253"/>
      <c r="D645" s="246" t="s">
        <v>142</v>
      </c>
      <c r="E645" s="254" t="s">
        <v>1</v>
      </c>
      <c r="F645" s="255" t="s">
        <v>449</v>
      </c>
      <c r="H645" s="256">
        <v>1</v>
      </c>
      <c r="L645" s="253"/>
      <c r="M645" s="257"/>
      <c r="N645" s="258"/>
      <c r="O645" s="258"/>
      <c r="P645" s="258"/>
      <c r="Q645" s="258"/>
      <c r="R645" s="258"/>
      <c r="S645" s="258"/>
      <c r="T645" s="259"/>
      <c r="AT645" s="254" t="s">
        <v>142</v>
      </c>
      <c r="AU645" s="254" t="s">
        <v>83</v>
      </c>
      <c r="AV645" s="252" t="s">
        <v>83</v>
      </c>
      <c r="AW645" s="252" t="s">
        <v>30</v>
      </c>
      <c r="AX645" s="252" t="s">
        <v>73</v>
      </c>
      <c r="AY645" s="254" t="s">
        <v>134</v>
      </c>
    </row>
    <row r="646" spans="1:65" s="244" customFormat="1" x14ac:dyDescent="0.4">
      <c r="B646" s="245"/>
      <c r="D646" s="246" t="s">
        <v>142</v>
      </c>
      <c r="E646" s="247" t="s">
        <v>1</v>
      </c>
      <c r="F646" s="248" t="s">
        <v>154</v>
      </c>
      <c r="H646" s="247" t="s">
        <v>1</v>
      </c>
      <c r="L646" s="245"/>
      <c r="M646" s="249"/>
      <c r="N646" s="250"/>
      <c r="O646" s="250"/>
      <c r="P646" s="250"/>
      <c r="Q646" s="250"/>
      <c r="R646" s="250"/>
      <c r="S646" s="250"/>
      <c r="T646" s="251"/>
      <c r="AT646" s="247" t="s">
        <v>142</v>
      </c>
      <c r="AU646" s="247" t="s">
        <v>83</v>
      </c>
      <c r="AV646" s="244" t="s">
        <v>81</v>
      </c>
      <c r="AW646" s="244" t="s">
        <v>30</v>
      </c>
      <c r="AX646" s="244" t="s">
        <v>73</v>
      </c>
      <c r="AY646" s="247" t="s">
        <v>134</v>
      </c>
    </row>
    <row r="647" spans="1:65" s="252" customFormat="1" x14ac:dyDescent="0.4">
      <c r="B647" s="253"/>
      <c r="D647" s="246" t="s">
        <v>142</v>
      </c>
      <c r="E647" s="254" t="s">
        <v>1</v>
      </c>
      <c r="F647" s="255" t="s">
        <v>344</v>
      </c>
      <c r="H647" s="256">
        <v>10</v>
      </c>
      <c r="L647" s="253"/>
      <c r="M647" s="257"/>
      <c r="N647" s="258"/>
      <c r="O647" s="258"/>
      <c r="P647" s="258"/>
      <c r="Q647" s="258"/>
      <c r="R647" s="258"/>
      <c r="S647" s="258"/>
      <c r="T647" s="259"/>
      <c r="AT647" s="254" t="s">
        <v>142</v>
      </c>
      <c r="AU647" s="254" t="s">
        <v>83</v>
      </c>
      <c r="AV647" s="252" t="s">
        <v>83</v>
      </c>
      <c r="AW647" s="252" t="s">
        <v>30</v>
      </c>
      <c r="AX647" s="252" t="s">
        <v>73</v>
      </c>
      <c r="AY647" s="254" t="s">
        <v>134</v>
      </c>
    </row>
    <row r="648" spans="1:65" s="244" customFormat="1" x14ac:dyDescent="0.4">
      <c r="B648" s="245"/>
      <c r="D648" s="246" t="s">
        <v>142</v>
      </c>
      <c r="E648" s="247" t="s">
        <v>1</v>
      </c>
      <c r="F648" s="248" t="s">
        <v>156</v>
      </c>
      <c r="H648" s="247" t="s">
        <v>1</v>
      </c>
      <c r="L648" s="245"/>
      <c r="M648" s="249"/>
      <c r="N648" s="250"/>
      <c r="O648" s="250"/>
      <c r="P648" s="250"/>
      <c r="Q648" s="250"/>
      <c r="R648" s="250"/>
      <c r="S648" s="250"/>
      <c r="T648" s="251"/>
      <c r="AT648" s="247" t="s">
        <v>142</v>
      </c>
      <c r="AU648" s="247" t="s">
        <v>83</v>
      </c>
      <c r="AV648" s="244" t="s">
        <v>81</v>
      </c>
      <c r="AW648" s="244" t="s">
        <v>30</v>
      </c>
      <c r="AX648" s="244" t="s">
        <v>73</v>
      </c>
      <c r="AY648" s="247" t="s">
        <v>134</v>
      </c>
    </row>
    <row r="649" spans="1:65" s="252" customFormat="1" x14ac:dyDescent="0.4">
      <c r="B649" s="253"/>
      <c r="D649" s="246" t="s">
        <v>142</v>
      </c>
      <c r="E649" s="254" t="s">
        <v>1</v>
      </c>
      <c r="F649" s="255" t="s">
        <v>449</v>
      </c>
      <c r="H649" s="256">
        <v>1</v>
      </c>
      <c r="L649" s="253"/>
      <c r="M649" s="257"/>
      <c r="N649" s="258"/>
      <c r="O649" s="258"/>
      <c r="P649" s="258"/>
      <c r="Q649" s="258"/>
      <c r="R649" s="258"/>
      <c r="S649" s="258"/>
      <c r="T649" s="259"/>
      <c r="AT649" s="254" t="s">
        <v>142</v>
      </c>
      <c r="AU649" s="254" t="s">
        <v>83</v>
      </c>
      <c r="AV649" s="252" t="s">
        <v>83</v>
      </c>
      <c r="AW649" s="252" t="s">
        <v>30</v>
      </c>
      <c r="AX649" s="252" t="s">
        <v>73</v>
      </c>
      <c r="AY649" s="254" t="s">
        <v>134</v>
      </c>
    </row>
    <row r="650" spans="1:65" s="244" customFormat="1" x14ac:dyDescent="0.4">
      <c r="B650" s="245"/>
      <c r="D650" s="246" t="s">
        <v>142</v>
      </c>
      <c r="E650" s="247" t="s">
        <v>1</v>
      </c>
      <c r="F650" s="248" t="s">
        <v>158</v>
      </c>
      <c r="H650" s="247" t="s">
        <v>1</v>
      </c>
      <c r="L650" s="245"/>
      <c r="M650" s="249"/>
      <c r="N650" s="250"/>
      <c r="O650" s="250"/>
      <c r="P650" s="250"/>
      <c r="Q650" s="250"/>
      <c r="R650" s="250"/>
      <c r="S650" s="250"/>
      <c r="T650" s="251"/>
      <c r="AT650" s="247" t="s">
        <v>142</v>
      </c>
      <c r="AU650" s="247" t="s">
        <v>83</v>
      </c>
      <c r="AV650" s="244" t="s">
        <v>81</v>
      </c>
      <c r="AW650" s="244" t="s">
        <v>30</v>
      </c>
      <c r="AX650" s="244" t="s">
        <v>73</v>
      </c>
      <c r="AY650" s="247" t="s">
        <v>134</v>
      </c>
    </row>
    <row r="651" spans="1:65" s="252" customFormat="1" x14ac:dyDescent="0.4">
      <c r="B651" s="253"/>
      <c r="D651" s="246" t="s">
        <v>142</v>
      </c>
      <c r="E651" s="254" t="s">
        <v>1</v>
      </c>
      <c r="F651" s="255" t="s">
        <v>344</v>
      </c>
      <c r="H651" s="256">
        <v>10</v>
      </c>
      <c r="L651" s="253"/>
      <c r="M651" s="257"/>
      <c r="N651" s="258"/>
      <c r="O651" s="258"/>
      <c r="P651" s="258"/>
      <c r="Q651" s="258"/>
      <c r="R651" s="258"/>
      <c r="S651" s="258"/>
      <c r="T651" s="259"/>
      <c r="AT651" s="254" t="s">
        <v>142</v>
      </c>
      <c r="AU651" s="254" t="s">
        <v>83</v>
      </c>
      <c r="AV651" s="252" t="s">
        <v>83</v>
      </c>
      <c r="AW651" s="252" t="s">
        <v>30</v>
      </c>
      <c r="AX651" s="252" t="s">
        <v>73</v>
      </c>
      <c r="AY651" s="254" t="s">
        <v>134</v>
      </c>
    </row>
    <row r="652" spans="1:65" s="260" customFormat="1" x14ac:dyDescent="0.4">
      <c r="B652" s="261"/>
      <c r="D652" s="246" t="s">
        <v>142</v>
      </c>
      <c r="E652" s="262" t="s">
        <v>1</v>
      </c>
      <c r="F652" s="263" t="s">
        <v>164</v>
      </c>
      <c r="H652" s="264">
        <v>27</v>
      </c>
      <c r="L652" s="261"/>
      <c r="M652" s="265"/>
      <c r="N652" s="266"/>
      <c r="O652" s="266"/>
      <c r="P652" s="266"/>
      <c r="Q652" s="266"/>
      <c r="R652" s="266"/>
      <c r="S652" s="266"/>
      <c r="T652" s="267"/>
      <c r="AT652" s="262" t="s">
        <v>142</v>
      </c>
      <c r="AU652" s="262" t="s">
        <v>83</v>
      </c>
      <c r="AV652" s="260" t="s">
        <v>140</v>
      </c>
      <c r="AW652" s="260" t="s">
        <v>30</v>
      </c>
      <c r="AX652" s="260" t="s">
        <v>81</v>
      </c>
      <c r="AY652" s="262" t="s">
        <v>134</v>
      </c>
    </row>
    <row r="653" spans="1:65" s="152" customFormat="1" ht="16.5" customHeight="1" x14ac:dyDescent="0.4">
      <c r="A653" s="149"/>
      <c r="B653" s="150"/>
      <c r="C653" s="230" t="s">
        <v>505</v>
      </c>
      <c r="D653" s="230" t="s">
        <v>136</v>
      </c>
      <c r="E653" s="231" t="s">
        <v>506</v>
      </c>
      <c r="F653" s="232" t="s">
        <v>507</v>
      </c>
      <c r="G653" s="233" t="s">
        <v>342</v>
      </c>
      <c r="H653" s="234">
        <v>10</v>
      </c>
      <c r="I653" s="75">
        <v>100</v>
      </c>
      <c r="J653" s="235">
        <f>ROUND(I653*H653,2)</f>
        <v>1000</v>
      </c>
      <c r="K653" s="236"/>
      <c r="L653" s="150"/>
      <c r="M653" s="237" t="s">
        <v>1</v>
      </c>
      <c r="N653" s="238" t="s">
        <v>38</v>
      </c>
      <c r="O653" s="239"/>
      <c r="P653" s="240">
        <f>O653*H653</f>
        <v>0</v>
      </c>
      <c r="Q653" s="240">
        <v>0</v>
      </c>
      <c r="R653" s="240">
        <f>Q653*H653</f>
        <v>0</v>
      </c>
      <c r="S653" s="240">
        <v>8.5999999999999998E-4</v>
      </c>
      <c r="T653" s="241">
        <f>S653*H653</f>
        <v>8.6E-3</v>
      </c>
      <c r="U653" s="149"/>
      <c r="V653" s="149"/>
      <c r="W653" s="149"/>
      <c r="X653" s="149"/>
      <c r="Y653" s="149"/>
      <c r="Z653" s="149"/>
      <c r="AA653" s="149"/>
      <c r="AB653" s="149"/>
      <c r="AC653" s="149"/>
      <c r="AD653" s="149"/>
      <c r="AE653" s="149"/>
      <c r="AR653" s="242" t="s">
        <v>307</v>
      </c>
      <c r="AT653" s="242" t="s">
        <v>136</v>
      </c>
      <c r="AU653" s="242" t="s">
        <v>83</v>
      </c>
      <c r="AY653" s="142" t="s">
        <v>134</v>
      </c>
      <c r="BE653" s="243">
        <f>IF(N653="základní",J653,0)</f>
        <v>1000</v>
      </c>
      <c r="BF653" s="243">
        <f>IF(N653="snížená",J653,0)</f>
        <v>0</v>
      </c>
      <c r="BG653" s="243">
        <f>IF(N653="zákl. přenesená",J653,0)</f>
        <v>0</v>
      </c>
      <c r="BH653" s="243">
        <f>IF(N653="sníž. přenesená",J653,0)</f>
        <v>0</v>
      </c>
      <c r="BI653" s="243">
        <f>IF(N653="nulová",J653,0)</f>
        <v>0</v>
      </c>
      <c r="BJ653" s="142" t="s">
        <v>81</v>
      </c>
      <c r="BK653" s="243">
        <f>ROUND(I653*H653,2)</f>
        <v>1000</v>
      </c>
      <c r="BL653" s="142" t="s">
        <v>307</v>
      </c>
      <c r="BM653" s="242" t="s">
        <v>508</v>
      </c>
    </row>
    <row r="654" spans="1:65" s="244" customFormat="1" x14ac:dyDescent="0.4">
      <c r="B654" s="245"/>
      <c r="D654" s="246" t="s">
        <v>142</v>
      </c>
      <c r="E654" s="247" t="s">
        <v>1</v>
      </c>
      <c r="F654" s="248" t="s">
        <v>144</v>
      </c>
      <c r="H654" s="247" t="s">
        <v>1</v>
      </c>
      <c r="L654" s="245"/>
      <c r="M654" s="249"/>
      <c r="N654" s="250"/>
      <c r="O654" s="250"/>
      <c r="P654" s="250"/>
      <c r="Q654" s="250"/>
      <c r="R654" s="250"/>
      <c r="S654" s="250"/>
      <c r="T654" s="251"/>
      <c r="AT654" s="247" t="s">
        <v>142</v>
      </c>
      <c r="AU654" s="247" t="s">
        <v>83</v>
      </c>
      <c r="AV654" s="244" t="s">
        <v>81</v>
      </c>
      <c r="AW654" s="244" t="s">
        <v>30</v>
      </c>
      <c r="AX654" s="244" t="s">
        <v>73</v>
      </c>
      <c r="AY654" s="247" t="s">
        <v>134</v>
      </c>
    </row>
    <row r="655" spans="1:65" s="252" customFormat="1" x14ac:dyDescent="0.4">
      <c r="B655" s="253"/>
      <c r="D655" s="246" t="s">
        <v>142</v>
      </c>
      <c r="E655" s="254" t="s">
        <v>1</v>
      </c>
      <c r="F655" s="255" t="s">
        <v>449</v>
      </c>
      <c r="H655" s="256">
        <v>1</v>
      </c>
      <c r="L655" s="253"/>
      <c r="M655" s="257"/>
      <c r="N655" s="258"/>
      <c r="O655" s="258"/>
      <c r="P655" s="258"/>
      <c r="Q655" s="258"/>
      <c r="R655" s="258"/>
      <c r="S655" s="258"/>
      <c r="T655" s="259"/>
      <c r="AT655" s="254" t="s">
        <v>142</v>
      </c>
      <c r="AU655" s="254" t="s">
        <v>83</v>
      </c>
      <c r="AV655" s="252" t="s">
        <v>83</v>
      </c>
      <c r="AW655" s="252" t="s">
        <v>30</v>
      </c>
      <c r="AX655" s="252" t="s">
        <v>73</v>
      </c>
      <c r="AY655" s="254" t="s">
        <v>134</v>
      </c>
    </row>
    <row r="656" spans="1:65" s="244" customFormat="1" x14ac:dyDescent="0.4">
      <c r="B656" s="245"/>
      <c r="D656" s="246" t="s">
        <v>142</v>
      </c>
      <c r="E656" s="247" t="s">
        <v>1</v>
      </c>
      <c r="F656" s="248" t="s">
        <v>146</v>
      </c>
      <c r="H656" s="247" t="s">
        <v>1</v>
      </c>
      <c r="L656" s="245"/>
      <c r="M656" s="249"/>
      <c r="N656" s="250"/>
      <c r="O656" s="250"/>
      <c r="P656" s="250"/>
      <c r="Q656" s="250"/>
      <c r="R656" s="250"/>
      <c r="S656" s="250"/>
      <c r="T656" s="251"/>
      <c r="AT656" s="247" t="s">
        <v>142</v>
      </c>
      <c r="AU656" s="247" t="s">
        <v>83</v>
      </c>
      <c r="AV656" s="244" t="s">
        <v>81</v>
      </c>
      <c r="AW656" s="244" t="s">
        <v>30</v>
      </c>
      <c r="AX656" s="244" t="s">
        <v>73</v>
      </c>
      <c r="AY656" s="247" t="s">
        <v>134</v>
      </c>
    </row>
    <row r="657" spans="1:65" s="252" customFormat="1" x14ac:dyDescent="0.4">
      <c r="B657" s="253"/>
      <c r="D657" s="246" t="s">
        <v>142</v>
      </c>
      <c r="E657" s="254" t="s">
        <v>1</v>
      </c>
      <c r="F657" s="255" t="s">
        <v>230</v>
      </c>
      <c r="H657" s="256">
        <v>2</v>
      </c>
      <c r="L657" s="253"/>
      <c r="M657" s="257"/>
      <c r="N657" s="258"/>
      <c r="O657" s="258"/>
      <c r="P657" s="258"/>
      <c r="Q657" s="258"/>
      <c r="R657" s="258"/>
      <c r="S657" s="258"/>
      <c r="T657" s="259"/>
      <c r="AT657" s="254" t="s">
        <v>142</v>
      </c>
      <c r="AU657" s="254" t="s">
        <v>83</v>
      </c>
      <c r="AV657" s="252" t="s">
        <v>83</v>
      </c>
      <c r="AW657" s="252" t="s">
        <v>30</v>
      </c>
      <c r="AX657" s="252" t="s">
        <v>73</v>
      </c>
      <c r="AY657" s="254" t="s">
        <v>134</v>
      </c>
    </row>
    <row r="658" spans="1:65" s="244" customFormat="1" x14ac:dyDescent="0.4">
      <c r="B658" s="245"/>
      <c r="D658" s="246" t="s">
        <v>142</v>
      </c>
      <c r="E658" s="247" t="s">
        <v>1</v>
      </c>
      <c r="F658" s="248" t="s">
        <v>150</v>
      </c>
      <c r="H658" s="247" t="s">
        <v>1</v>
      </c>
      <c r="L658" s="245"/>
      <c r="M658" s="249"/>
      <c r="N658" s="250"/>
      <c r="O658" s="250"/>
      <c r="P658" s="250"/>
      <c r="Q658" s="250"/>
      <c r="R658" s="250"/>
      <c r="S658" s="250"/>
      <c r="T658" s="251"/>
      <c r="AT658" s="247" t="s">
        <v>142</v>
      </c>
      <c r="AU658" s="247" t="s">
        <v>83</v>
      </c>
      <c r="AV658" s="244" t="s">
        <v>81</v>
      </c>
      <c r="AW658" s="244" t="s">
        <v>30</v>
      </c>
      <c r="AX658" s="244" t="s">
        <v>73</v>
      </c>
      <c r="AY658" s="247" t="s">
        <v>134</v>
      </c>
    </row>
    <row r="659" spans="1:65" s="252" customFormat="1" x14ac:dyDescent="0.4">
      <c r="B659" s="253"/>
      <c r="D659" s="246" t="s">
        <v>142</v>
      </c>
      <c r="E659" s="254" t="s">
        <v>1</v>
      </c>
      <c r="F659" s="255" t="s">
        <v>449</v>
      </c>
      <c r="H659" s="256">
        <v>1</v>
      </c>
      <c r="L659" s="253"/>
      <c r="M659" s="257"/>
      <c r="N659" s="258"/>
      <c r="O659" s="258"/>
      <c r="P659" s="258"/>
      <c r="Q659" s="258"/>
      <c r="R659" s="258"/>
      <c r="S659" s="258"/>
      <c r="T659" s="259"/>
      <c r="AT659" s="254" t="s">
        <v>142</v>
      </c>
      <c r="AU659" s="254" t="s">
        <v>83</v>
      </c>
      <c r="AV659" s="252" t="s">
        <v>83</v>
      </c>
      <c r="AW659" s="252" t="s">
        <v>30</v>
      </c>
      <c r="AX659" s="252" t="s">
        <v>73</v>
      </c>
      <c r="AY659" s="254" t="s">
        <v>134</v>
      </c>
    </row>
    <row r="660" spans="1:65" s="244" customFormat="1" x14ac:dyDescent="0.4">
      <c r="B660" s="245"/>
      <c r="D660" s="246" t="s">
        <v>142</v>
      </c>
      <c r="E660" s="247" t="s">
        <v>1</v>
      </c>
      <c r="F660" s="248" t="s">
        <v>152</v>
      </c>
      <c r="H660" s="247" t="s">
        <v>1</v>
      </c>
      <c r="L660" s="245"/>
      <c r="M660" s="249"/>
      <c r="N660" s="250"/>
      <c r="O660" s="250"/>
      <c r="P660" s="250"/>
      <c r="Q660" s="250"/>
      <c r="R660" s="250"/>
      <c r="S660" s="250"/>
      <c r="T660" s="251"/>
      <c r="AT660" s="247" t="s">
        <v>142</v>
      </c>
      <c r="AU660" s="247" t="s">
        <v>83</v>
      </c>
      <c r="AV660" s="244" t="s">
        <v>81</v>
      </c>
      <c r="AW660" s="244" t="s">
        <v>30</v>
      </c>
      <c r="AX660" s="244" t="s">
        <v>73</v>
      </c>
      <c r="AY660" s="247" t="s">
        <v>134</v>
      </c>
    </row>
    <row r="661" spans="1:65" s="252" customFormat="1" x14ac:dyDescent="0.4">
      <c r="B661" s="253"/>
      <c r="D661" s="246" t="s">
        <v>142</v>
      </c>
      <c r="E661" s="254" t="s">
        <v>1</v>
      </c>
      <c r="F661" s="255" t="s">
        <v>425</v>
      </c>
      <c r="H661" s="256">
        <v>3</v>
      </c>
      <c r="L661" s="253"/>
      <c r="M661" s="257"/>
      <c r="N661" s="258"/>
      <c r="O661" s="258"/>
      <c r="P661" s="258"/>
      <c r="Q661" s="258"/>
      <c r="R661" s="258"/>
      <c r="S661" s="258"/>
      <c r="T661" s="259"/>
      <c r="AT661" s="254" t="s">
        <v>142</v>
      </c>
      <c r="AU661" s="254" t="s">
        <v>83</v>
      </c>
      <c r="AV661" s="252" t="s">
        <v>83</v>
      </c>
      <c r="AW661" s="252" t="s">
        <v>30</v>
      </c>
      <c r="AX661" s="252" t="s">
        <v>73</v>
      </c>
      <c r="AY661" s="254" t="s">
        <v>134</v>
      </c>
    </row>
    <row r="662" spans="1:65" s="244" customFormat="1" x14ac:dyDescent="0.4">
      <c r="B662" s="245"/>
      <c r="D662" s="246" t="s">
        <v>142</v>
      </c>
      <c r="E662" s="247" t="s">
        <v>1</v>
      </c>
      <c r="F662" s="248" t="s">
        <v>160</v>
      </c>
      <c r="H662" s="247" t="s">
        <v>1</v>
      </c>
      <c r="L662" s="245"/>
      <c r="M662" s="249"/>
      <c r="N662" s="250"/>
      <c r="O662" s="250"/>
      <c r="P662" s="250"/>
      <c r="Q662" s="250"/>
      <c r="R662" s="250"/>
      <c r="S662" s="250"/>
      <c r="T662" s="251"/>
      <c r="AT662" s="247" t="s">
        <v>142</v>
      </c>
      <c r="AU662" s="247" t="s">
        <v>83</v>
      </c>
      <c r="AV662" s="244" t="s">
        <v>81</v>
      </c>
      <c r="AW662" s="244" t="s">
        <v>30</v>
      </c>
      <c r="AX662" s="244" t="s">
        <v>73</v>
      </c>
      <c r="AY662" s="247" t="s">
        <v>134</v>
      </c>
    </row>
    <row r="663" spans="1:65" s="252" customFormat="1" x14ac:dyDescent="0.4">
      <c r="B663" s="253"/>
      <c r="D663" s="246" t="s">
        <v>142</v>
      </c>
      <c r="E663" s="254" t="s">
        <v>1</v>
      </c>
      <c r="F663" s="255" t="s">
        <v>425</v>
      </c>
      <c r="H663" s="256">
        <v>3</v>
      </c>
      <c r="L663" s="253"/>
      <c r="M663" s="257"/>
      <c r="N663" s="258"/>
      <c r="O663" s="258"/>
      <c r="P663" s="258"/>
      <c r="Q663" s="258"/>
      <c r="R663" s="258"/>
      <c r="S663" s="258"/>
      <c r="T663" s="259"/>
      <c r="AT663" s="254" t="s">
        <v>142</v>
      </c>
      <c r="AU663" s="254" t="s">
        <v>83</v>
      </c>
      <c r="AV663" s="252" t="s">
        <v>83</v>
      </c>
      <c r="AW663" s="252" t="s">
        <v>30</v>
      </c>
      <c r="AX663" s="252" t="s">
        <v>73</v>
      </c>
      <c r="AY663" s="254" t="s">
        <v>134</v>
      </c>
    </row>
    <row r="664" spans="1:65" s="260" customFormat="1" x14ac:dyDescent="0.4">
      <c r="B664" s="261"/>
      <c r="D664" s="246" t="s">
        <v>142</v>
      </c>
      <c r="E664" s="262" t="s">
        <v>1</v>
      </c>
      <c r="F664" s="263" t="s">
        <v>164</v>
      </c>
      <c r="H664" s="264">
        <v>10</v>
      </c>
      <c r="L664" s="261"/>
      <c r="M664" s="265"/>
      <c r="N664" s="266"/>
      <c r="O664" s="266"/>
      <c r="P664" s="266"/>
      <c r="Q664" s="266"/>
      <c r="R664" s="266"/>
      <c r="S664" s="266"/>
      <c r="T664" s="267"/>
      <c r="AT664" s="262" t="s">
        <v>142</v>
      </c>
      <c r="AU664" s="262" t="s">
        <v>83</v>
      </c>
      <c r="AV664" s="260" t="s">
        <v>140</v>
      </c>
      <c r="AW664" s="260" t="s">
        <v>30</v>
      </c>
      <c r="AX664" s="260" t="s">
        <v>81</v>
      </c>
      <c r="AY664" s="262" t="s">
        <v>134</v>
      </c>
    </row>
    <row r="665" spans="1:65" s="152" customFormat="1" ht="16.5" customHeight="1" x14ac:dyDescent="0.4">
      <c r="A665" s="149"/>
      <c r="B665" s="150"/>
      <c r="C665" s="230" t="s">
        <v>509</v>
      </c>
      <c r="D665" s="230" t="s">
        <v>136</v>
      </c>
      <c r="E665" s="231" t="s">
        <v>510</v>
      </c>
      <c r="F665" s="232" t="s">
        <v>511</v>
      </c>
      <c r="G665" s="233" t="s">
        <v>228</v>
      </c>
      <c r="H665" s="234">
        <v>15</v>
      </c>
      <c r="I665" s="75">
        <v>50</v>
      </c>
      <c r="J665" s="235">
        <f>ROUND(I665*H665,2)</f>
        <v>750</v>
      </c>
      <c r="K665" s="236"/>
      <c r="L665" s="150"/>
      <c r="M665" s="237" t="s">
        <v>1</v>
      </c>
      <c r="N665" s="238" t="s">
        <v>38</v>
      </c>
      <c r="O665" s="239"/>
      <c r="P665" s="240">
        <f>O665*H665</f>
        <v>0</v>
      </c>
      <c r="Q665" s="240">
        <v>0</v>
      </c>
      <c r="R665" s="240">
        <f>Q665*H665</f>
        <v>0</v>
      </c>
      <c r="S665" s="240">
        <v>8.4999999999999995E-4</v>
      </c>
      <c r="T665" s="241">
        <f>S665*H665</f>
        <v>1.2749999999999999E-2</v>
      </c>
      <c r="U665" s="149"/>
      <c r="V665" s="149"/>
      <c r="W665" s="149"/>
      <c r="X665" s="149"/>
      <c r="Y665" s="149"/>
      <c r="Z665" s="149"/>
      <c r="AA665" s="149"/>
      <c r="AB665" s="149"/>
      <c r="AC665" s="149"/>
      <c r="AD665" s="149"/>
      <c r="AE665" s="149"/>
      <c r="AR665" s="242" t="s">
        <v>307</v>
      </c>
      <c r="AT665" s="242" t="s">
        <v>136</v>
      </c>
      <c r="AU665" s="242" t="s">
        <v>83</v>
      </c>
      <c r="AY665" s="142" t="s">
        <v>134</v>
      </c>
      <c r="BE665" s="243">
        <f>IF(N665="základní",J665,0)</f>
        <v>750</v>
      </c>
      <c r="BF665" s="243">
        <f>IF(N665="snížená",J665,0)</f>
        <v>0</v>
      </c>
      <c r="BG665" s="243">
        <f>IF(N665="zákl. přenesená",J665,0)</f>
        <v>0</v>
      </c>
      <c r="BH665" s="243">
        <f>IF(N665="sníž. přenesená",J665,0)</f>
        <v>0</v>
      </c>
      <c r="BI665" s="243">
        <f>IF(N665="nulová",J665,0)</f>
        <v>0</v>
      </c>
      <c r="BJ665" s="142" t="s">
        <v>81</v>
      </c>
      <c r="BK665" s="243">
        <f>ROUND(I665*H665,2)</f>
        <v>750</v>
      </c>
      <c r="BL665" s="142" t="s">
        <v>307</v>
      </c>
      <c r="BM665" s="242" t="s">
        <v>512</v>
      </c>
    </row>
    <row r="666" spans="1:65" s="244" customFormat="1" x14ac:dyDescent="0.4">
      <c r="B666" s="245"/>
      <c r="D666" s="246" t="s">
        <v>142</v>
      </c>
      <c r="E666" s="247" t="s">
        <v>1</v>
      </c>
      <c r="F666" s="248" t="s">
        <v>504</v>
      </c>
      <c r="H666" s="247" t="s">
        <v>1</v>
      </c>
      <c r="L666" s="245"/>
      <c r="M666" s="249"/>
      <c r="N666" s="250"/>
      <c r="O666" s="250"/>
      <c r="P666" s="250"/>
      <c r="Q666" s="250"/>
      <c r="R666" s="250"/>
      <c r="S666" s="250"/>
      <c r="T666" s="251"/>
      <c r="AT666" s="247" t="s">
        <v>142</v>
      </c>
      <c r="AU666" s="247" t="s">
        <v>83</v>
      </c>
      <c r="AV666" s="244" t="s">
        <v>81</v>
      </c>
      <c r="AW666" s="244" t="s">
        <v>30</v>
      </c>
      <c r="AX666" s="244" t="s">
        <v>73</v>
      </c>
      <c r="AY666" s="247" t="s">
        <v>134</v>
      </c>
    </row>
    <row r="667" spans="1:65" s="244" customFormat="1" x14ac:dyDescent="0.4">
      <c r="B667" s="245"/>
      <c r="D667" s="246" t="s">
        <v>142</v>
      </c>
      <c r="E667" s="247" t="s">
        <v>1</v>
      </c>
      <c r="F667" s="248" t="s">
        <v>144</v>
      </c>
      <c r="H667" s="247" t="s">
        <v>1</v>
      </c>
      <c r="L667" s="245"/>
      <c r="M667" s="249"/>
      <c r="N667" s="250"/>
      <c r="O667" s="250"/>
      <c r="P667" s="250"/>
      <c r="Q667" s="250"/>
      <c r="R667" s="250"/>
      <c r="S667" s="250"/>
      <c r="T667" s="251"/>
      <c r="AT667" s="247" t="s">
        <v>142</v>
      </c>
      <c r="AU667" s="247" t="s">
        <v>83</v>
      </c>
      <c r="AV667" s="244" t="s">
        <v>81</v>
      </c>
      <c r="AW667" s="244" t="s">
        <v>30</v>
      </c>
      <c r="AX667" s="244" t="s">
        <v>73</v>
      </c>
      <c r="AY667" s="247" t="s">
        <v>134</v>
      </c>
    </row>
    <row r="668" spans="1:65" s="252" customFormat="1" x14ac:dyDescent="0.4">
      <c r="B668" s="253"/>
      <c r="D668" s="246" t="s">
        <v>142</v>
      </c>
      <c r="E668" s="254" t="s">
        <v>1</v>
      </c>
      <c r="F668" s="255" t="s">
        <v>449</v>
      </c>
      <c r="H668" s="256">
        <v>1</v>
      </c>
      <c r="L668" s="253"/>
      <c r="M668" s="257"/>
      <c r="N668" s="258"/>
      <c r="O668" s="258"/>
      <c r="P668" s="258"/>
      <c r="Q668" s="258"/>
      <c r="R668" s="258"/>
      <c r="S668" s="258"/>
      <c r="T668" s="259"/>
      <c r="AT668" s="254" t="s">
        <v>142</v>
      </c>
      <c r="AU668" s="254" t="s">
        <v>83</v>
      </c>
      <c r="AV668" s="252" t="s">
        <v>83</v>
      </c>
      <c r="AW668" s="252" t="s">
        <v>30</v>
      </c>
      <c r="AX668" s="252" t="s">
        <v>73</v>
      </c>
      <c r="AY668" s="254" t="s">
        <v>134</v>
      </c>
    </row>
    <row r="669" spans="1:65" s="244" customFormat="1" x14ac:dyDescent="0.4">
      <c r="B669" s="245"/>
      <c r="D669" s="246" t="s">
        <v>142</v>
      </c>
      <c r="E669" s="247" t="s">
        <v>1</v>
      </c>
      <c r="F669" s="248" t="s">
        <v>146</v>
      </c>
      <c r="H669" s="247" t="s">
        <v>1</v>
      </c>
      <c r="L669" s="245"/>
      <c r="M669" s="249"/>
      <c r="N669" s="250"/>
      <c r="O669" s="250"/>
      <c r="P669" s="250"/>
      <c r="Q669" s="250"/>
      <c r="R669" s="250"/>
      <c r="S669" s="250"/>
      <c r="T669" s="251"/>
      <c r="AT669" s="247" t="s">
        <v>142</v>
      </c>
      <c r="AU669" s="247" t="s">
        <v>83</v>
      </c>
      <c r="AV669" s="244" t="s">
        <v>81</v>
      </c>
      <c r="AW669" s="244" t="s">
        <v>30</v>
      </c>
      <c r="AX669" s="244" t="s">
        <v>73</v>
      </c>
      <c r="AY669" s="247" t="s">
        <v>134</v>
      </c>
    </row>
    <row r="670" spans="1:65" s="252" customFormat="1" x14ac:dyDescent="0.4">
      <c r="B670" s="253"/>
      <c r="D670" s="246" t="s">
        <v>142</v>
      </c>
      <c r="E670" s="254" t="s">
        <v>1</v>
      </c>
      <c r="F670" s="255" t="s">
        <v>230</v>
      </c>
      <c r="H670" s="256">
        <v>2</v>
      </c>
      <c r="L670" s="253"/>
      <c r="M670" s="257"/>
      <c r="N670" s="258"/>
      <c r="O670" s="258"/>
      <c r="P670" s="258"/>
      <c r="Q670" s="258"/>
      <c r="R670" s="258"/>
      <c r="S670" s="258"/>
      <c r="T670" s="259"/>
      <c r="AT670" s="254" t="s">
        <v>142</v>
      </c>
      <c r="AU670" s="254" t="s">
        <v>83</v>
      </c>
      <c r="AV670" s="252" t="s">
        <v>83</v>
      </c>
      <c r="AW670" s="252" t="s">
        <v>30</v>
      </c>
      <c r="AX670" s="252" t="s">
        <v>73</v>
      </c>
      <c r="AY670" s="254" t="s">
        <v>134</v>
      </c>
    </row>
    <row r="671" spans="1:65" s="244" customFormat="1" x14ac:dyDescent="0.4">
      <c r="B671" s="245"/>
      <c r="D671" s="246" t="s">
        <v>142</v>
      </c>
      <c r="E671" s="247" t="s">
        <v>1</v>
      </c>
      <c r="F671" s="248" t="s">
        <v>434</v>
      </c>
      <c r="H671" s="247" t="s">
        <v>1</v>
      </c>
      <c r="L671" s="245"/>
      <c r="M671" s="249"/>
      <c r="N671" s="250"/>
      <c r="O671" s="250"/>
      <c r="P671" s="250"/>
      <c r="Q671" s="250"/>
      <c r="R671" s="250"/>
      <c r="S671" s="250"/>
      <c r="T671" s="251"/>
      <c r="AT671" s="247" t="s">
        <v>142</v>
      </c>
      <c r="AU671" s="247" t="s">
        <v>83</v>
      </c>
      <c r="AV671" s="244" t="s">
        <v>81</v>
      </c>
      <c r="AW671" s="244" t="s">
        <v>30</v>
      </c>
      <c r="AX671" s="244" t="s">
        <v>73</v>
      </c>
      <c r="AY671" s="247" t="s">
        <v>134</v>
      </c>
    </row>
    <row r="672" spans="1:65" s="252" customFormat="1" x14ac:dyDescent="0.4">
      <c r="B672" s="253"/>
      <c r="D672" s="246" t="s">
        <v>142</v>
      </c>
      <c r="E672" s="254" t="s">
        <v>1</v>
      </c>
      <c r="F672" s="255" t="s">
        <v>449</v>
      </c>
      <c r="H672" s="256">
        <v>1</v>
      </c>
      <c r="L672" s="253"/>
      <c r="M672" s="257"/>
      <c r="N672" s="258"/>
      <c r="O672" s="258"/>
      <c r="P672" s="258"/>
      <c r="Q672" s="258"/>
      <c r="R672" s="258"/>
      <c r="S672" s="258"/>
      <c r="T672" s="259"/>
      <c r="AT672" s="254" t="s">
        <v>142</v>
      </c>
      <c r="AU672" s="254" t="s">
        <v>83</v>
      </c>
      <c r="AV672" s="252" t="s">
        <v>83</v>
      </c>
      <c r="AW672" s="252" t="s">
        <v>30</v>
      </c>
      <c r="AX672" s="252" t="s">
        <v>73</v>
      </c>
      <c r="AY672" s="254" t="s">
        <v>134</v>
      </c>
    </row>
    <row r="673" spans="1:65" s="244" customFormat="1" x14ac:dyDescent="0.4">
      <c r="B673" s="245"/>
      <c r="D673" s="246" t="s">
        <v>142</v>
      </c>
      <c r="E673" s="247" t="s">
        <v>1</v>
      </c>
      <c r="F673" s="248" t="s">
        <v>156</v>
      </c>
      <c r="H673" s="247" t="s">
        <v>1</v>
      </c>
      <c r="L673" s="245"/>
      <c r="M673" s="249"/>
      <c r="N673" s="250"/>
      <c r="O673" s="250"/>
      <c r="P673" s="250"/>
      <c r="Q673" s="250"/>
      <c r="R673" s="250"/>
      <c r="S673" s="250"/>
      <c r="T673" s="251"/>
      <c r="AT673" s="247" t="s">
        <v>142</v>
      </c>
      <c r="AU673" s="247" t="s">
        <v>83</v>
      </c>
      <c r="AV673" s="244" t="s">
        <v>81</v>
      </c>
      <c r="AW673" s="244" t="s">
        <v>30</v>
      </c>
      <c r="AX673" s="244" t="s">
        <v>73</v>
      </c>
      <c r="AY673" s="247" t="s">
        <v>134</v>
      </c>
    </row>
    <row r="674" spans="1:65" s="252" customFormat="1" x14ac:dyDescent="0.4">
      <c r="B674" s="253"/>
      <c r="D674" s="246" t="s">
        <v>142</v>
      </c>
      <c r="E674" s="254" t="s">
        <v>1</v>
      </c>
      <c r="F674" s="255" t="s">
        <v>449</v>
      </c>
      <c r="H674" s="256">
        <v>1</v>
      </c>
      <c r="L674" s="253"/>
      <c r="M674" s="257"/>
      <c r="N674" s="258"/>
      <c r="O674" s="258"/>
      <c r="P674" s="258"/>
      <c r="Q674" s="258"/>
      <c r="R674" s="258"/>
      <c r="S674" s="258"/>
      <c r="T674" s="259"/>
      <c r="AT674" s="254" t="s">
        <v>142</v>
      </c>
      <c r="AU674" s="254" t="s">
        <v>83</v>
      </c>
      <c r="AV674" s="252" t="s">
        <v>83</v>
      </c>
      <c r="AW674" s="252" t="s">
        <v>30</v>
      </c>
      <c r="AX674" s="252" t="s">
        <v>73</v>
      </c>
      <c r="AY674" s="254" t="s">
        <v>134</v>
      </c>
    </row>
    <row r="675" spans="1:65" s="244" customFormat="1" x14ac:dyDescent="0.4">
      <c r="B675" s="245"/>
      <c r="D675" s="246" t="s">
        <v>142</v>
      </c>
      <c r="E675" s="247" t="s">
        <v>1</v>
      </c>
      <c r="F675" s="248" t="s">
        <v>513</v>
      </c>
      <c r="H675" s="247" t="s">
        <v>1</v>
      </c>
      <c r="L675" s="245"/>
      <c r="M675" s="249"/>
      <c r="N675" s="250"/>
      <c r="O675" s="250"/>
      <c r="P675" s="250"/>
      <c r="Q675" s="250"/>
      <c r="R675" s="250"/>
      <c r="S675" s="250"/>
      <c r="T675" s="251"/>
      <c r="AT675" s="247" t="s">
        <v>142</v>
      </c>
      <c r="AU675" s="247" t="s">
        <v>83</v>
      </c>
      <c r="AV675" s="244" t="s">
        <v>81</v>
      </c>
      <c r="AW675" s="244" t="s">
        <v>30</v>
      </c>
      <c r="AX675" s="244" t="s">
        <v>73</v>
      </c>
      <c r="AY675" s="247" t="s">
        <v>134</v>
      </c>
    </row>
    <row r="676" spans="1:65" s="244" customFormat="1" x14ac:dyDescent="0.4">
      <c r="B676" s="245"/>
      <c r="D676" s="246" t="s">
        <v>142</v>
      </c>
      <c r="E676" s="247" t="s">
        <v>1</v>
      </c>
      <c r="F676" s="248" t="s">
        <v>144</v>
      </c>
      <c r="H676" s="247" t="s">
        <v>1</v>
      </c>
      <c r="L676" s="245"/>
      <c r="M676" s="249"/>
      <c r="N676" s="250"/>
      <c r="O676" s="250"/>
      <c r="P676" s="250"/>
      <c r="Q676" s="250"/>
      <c r="R676" s="250"/>
      <c r="S676" s="250"/>
      <c r="T676" s="251"/>
      <c r="AT676" s="247" t="s">
        <v>142</v>
      </c>
      <c r="AU676" s="247" t="s">
        <v>83</v>
      </c>
      <c r="AV676" s="244" t="s">
        <v>81</v>
      </c>
      <c r="AW676" s="244" t="s">
        <v>30</v>
      </c>
      <c r="AX676" s="244" t="s">
        <v>73</v>
      </c>
      <c r="AY676" s="247" t="s">
        <v>134</v>
      </c>
    </row>
    <row r="677" spans="1:65" s="252" customFormat="1" x14ac:dyDescent="0.4">
      <c r="B677" s="253"/>
      <c r="D677" s="246" t="s">
        <v>142</v>
      </c>
      <c r="E677" s="254" t="s">
        <v>1</v>
      </c>
      <c r="F677" s="255" t="s">
        <v>449</v>
      </c>
      <c r="H677" s="256">
        <v>1</v>
      </c>
      <c r="L677" s="253"/>
      <c r="M677" s="257"/>
      <c r="N677" s="258"/>
      <c r="O677" s="258"/>
      <c r="P677" s="258"/>
      <c r="Q677" s="258"/>
      <c r="R677" s="258"/>
      <c r="S677" s="258"/>
      <c r="T677" s="259"/>
      <c r="AT677" s="254" t="s">
        <v>142</v>
      </c>
      <c r="AU677" s="254" t="s">
        <v>83</v>
      </c>
      <c r="AV677" s="252" t="s">
        <v>83</v>
      </c>
      <c r="AW677" s="252" t="s">
        <v>30</v>
      </c>
      <c r="AX677" s="252" t="s">
        <v>73</v>
      </c>
      <c r="AY677" s="254" t="s">
        <v>134</v>
      </c>
    </row>
    <row r="678" spans="1:65" s="244" customFormat="1" x14ac:dyDescent="0.4">
      <c r="B678" s="245"/>
      <c r="D678" s="246" t="s">
        <v>142</v>
      </c>
      <c r="E678" s="247" t="s">
        <v>1</v>
      </c>
      <c r="F678" s="248" t="s">
        <v>146</v>
      </c>
      <c r="H678" s="247" t="s">
        <v>1</v>
      </c>
      <c r="L678" s="245"/>
      <c r="M678" s="249"/>
      <c r="N678" s="250"/>
      <c r="O678" s="250"/>
      <c r="P678" s="250"/>
      <c r="Q678" s="250"/>
      <c r="R678" s="250"/>
      <c r="S678" s="250"/>
      <c r="T678" s="251"/>
      <c r="AT678" s="247" t="s">
        <v>142</v>
      </c>
      <c r="AU678" s="247" t="s">
        <v>83</v>
      </c>
      <c r="AV678" s="244" t="s">
        <v>81</v>
      </c>
      <c r="AW678" s="244" t="s">
        <v>30</v>
      </c>
      <c r="AX678" s="244" t="s">
        <v>73</v>
      </c>
      <c r="AY678" s="247" t="s">
        <v>134</v>
      </c>
    </row>
    <row r="679" spans="1:65" s="252" customFormat="1" x14ac:dyDescent="0.4">
      <c r="B679" s="253"/>
      <c r="D679" s="246" t="s">
        <v>142</v>
      </c>
      <c r="E679" s="254" t="s">
        <v>1</v>
      </c>
      <c r="F679" s="255" t="s">
        <v>230</v>
      </c>
      <c r="H679" s="256">
        <v>2</v>
      </c>
      <c r="L679" s="253"/>
      <c r="M679" s="257"/>
      <c r="N679" s="258"/>
      <c r="O679" s="258"/>
      <c r="P679" s="258"/>
      <c r="Q679" s="258"/>
      <c r="R679" s="258"/>
      <c r="S679" s="258"/>
      <c r="T679" s="259"/>
      <c r="AT679" s="254" t="s">
        <v>142</v>
      </c>
      <c r="AU679" s="254" t="s">
        <v>83</v>
      </c>
      <c r="AV679" s="252" t="s">
        <v>83</v>
      </c>
      <c r="AW679" s="252" t="s">
        <v>30</v>
      </c>
      <c r="AX679" s="252" t="s">
        <v>73</v>
      </c>
      <c r="AY679" s="254" t="s">
        <v>134</v>
      </c>
    </row>
    <row r="680" spans="1:65" s="244" customFormat="1" x14ac:dyDescent="0.4">
      <c r="B680" s="245"/>
      <c r="D680" s="246" t="s">
        <v>142</v>
      </c>
      <c r="E680" s="247" t="s">
        <v>1</v>
      </c>
      <c r="F680" s="248" t="s">
        <v>150</v>
      </c>
      <c r="H680" s="247" t="s">
        <v>1</v>
      </c>
      <c r="L680" s="245"/>
      <c r="M680" s="249"/>
      <c r="N680" s="250"/>
      <c r="O680" s="250"/>
      <c r="P680" s="250"/>
      <c r="Q680" s="250"/>
      <c r="R680" s="250"/>
      <c r="S680" s="250"/>
      <c r="T680" s="251"/>
      <c r="AT680" s="247" t="s">
        <v>142</v>
      </c>
      <c r="AU680" s="247" t="s">
        <v>83</v>
      </c>
      <c r="AV680" s="244" t="s">
        <v>81</v>
      </c>
      <c r="AW680" s="244" t="s">
        <v>30</v>
      </c>
      <c r="AX680" s="244" t="s">
        <v>73</v>
      </c>
      <c r="AY680" s="247" t="s">
        <v>134</v>
      </c>
    </row>
    <row r="681" spans="1:65" s="252" customFormat="1" x14ac:dyDescent="0.4">
      <c r="B681" s="253"/>
      <c r="D681" s="246" t="s">
        <v>142</v>
      </c>
      <c r="E681" s="254" t="s">
        <v>1</v>
      </c>
      <c r="F681" s="255" t="s">
        <v>449</v>
      </c>
      <c r="H681" s="256">
        <v>1</v>
      </c>
      <c r="L681" s="253"/>
      <c r="M681" s="257"/>
      <c r="N681" s="258"/>
      <c r="O681" s="258"/>
      <c r="P681" s="258"/>
      <c r="Q681" s="258"/>
      <c r="R681" s="258"/>
      <c r="S681" s="258"/>
      <c r="T681" s="259"/>
      <c r="AT681" s="254" t="s">
        <v>142</v>
      </c>
      <c r="AU681" s="254" t="s">
        <v>83</v>
      </c>
      <c r="AV681" s="252" t="s">
        <v>83</v>
      </c>
      <c r="AW681" s="252" t="s">
        <v>30</v>
      </c>
      <c r="AX681" s="252" t="s">
        <v>73</v>
      </c>
      <c r="AY681" s="254" t="s">
        <v>134</v>
      </c>
    </row>
    <row r="682" spans="1:65" s="244" customFormat="1" x14ac:dyDescent="0.4">
      <c r="B682" s="245"/>
      <c r="D682" s="246" t="s">
        <v>142</v>
      </c>
      <c r="E682" s="247" t="s">
        <v>1</v>
      </c>
      <c r="F682" s="248" t="s">
        <v>152</v>
      </c>
      <c r="H682" s="247" t="s">
        <v>1</v>
      </c>
      <c r="L682" s="245"/>
      <c r="M682" s="249"/>
      <c r="N682" s="250"/>
      <c r="O682" s="250"/>
      <c r="P682" s="250"/>
      <c r="Q682" s="250"/>
      <c r="R682" s="250"/>
      <c r="S682" s="250"/>
      <c r="T682" s="251"/>
      <c r="AT682" s="247" t="s">
        <v>142</v>
      </c>
      <c r="AU682" s="247" t="s">
        <v>83</v>
      </c>
      <c r="AV682" s="244" t="s">
        <v>81</v>
      </c>
      <c r="AW682" s="244" t="s">
        <v>30</v>
      </c>
      <c r="AX682" s="244" t="s">
        <v>73</v>
      </c>
      <c r="AY682" s="247" t="s">
        <v>134</v>
      </c>
    </row>
    <row r="683" spans="1:65" s="252" customFormat="1" x14ac:dyDescent="0.4">
      <c r="B683" s="253"/>
      <c r="D683" s="246" t="s">
        <v>142</v>
      </c>
      <c r="E683" s="254" t="s">
        <v>1</v>
      </c>
      <c r="F683" s="255" t="s">
        <v>425</v>
      </c>
      <c r="H683" s="256">
        <v>3</v>
      </c>
      <c r="L683" s="253"/>
      <c r="M683" s="257"/>
      <c r="N683" s="258"/>
      <c r="O683" s="258"/>
      <c r="P683" s="258"/>
      <c r="Q683" s="258"/>
      <c r="R683" s="258"/>
      <c r="S683" s="258"/>
      <c r="T683" s="259"/>
      <c r="AT683" s="254" t="s">
        <v>142</v>
      </c>
      <c r="AU683" s="254" t="s">
        <v>83</v>
      </c>
      <c r="AV683" s="252" t="s">
        <v>83</v>
      </c>
      <c r="AW683" s="252" t="s">
        <v>30</v>
      </c>
      <c r="AX683" s="252" t="s">
        <v>73</v>
      </c>
      <c r="AY683" s="254" t="s">
        <v>134</v>
      </c>
    </row>
    <row r="684" spans="1:65" s="244" customFormat="1" x14ac:dyDescent="0.4">
      <c r="B684" s="245"/>
      <c r="D684" s="246" t="s">
        <v>142</v>
      </c>
      <c r="E684" s="247" t="s">
        <v>1</v>
      </c>
      <c r="F684" s="248" t="s">
        <v>160</v>
      </c>
      <c r="H684" s="247" t="s">
        <v>1</v>
      </c>
      <c r="L684" s="245"/>
      <c r="M684" s="249"/>
      <c r="N684" s="250"/>
      <c r="O684" s="250"/>
      <c r="P684" s="250"/>
      <c r="Q684" s="250"/>
      <c r="R684" s="250"/>
      <c r="S684" s="250"/>
      <c r="T684" s="251"/>
      <c r="AT684" s="247" t="s">
        <v>142</v>
      </c>
      <c r="AU684" s="247" t="s">
        <v>83</v>
      </c>
      <c r="AV684" s="244" t="s">
        <v>81</v>
      </c>
      <c r="AW684" s="244" t="s">
        <v>30</v>
      </c>
      <c r="AX684" s="244" t="s">
        <v>73</v>
      </c>
      <c r="AY684" s="247" t="s">
        <v>134</v>
      </c>
    </row>
    <row r="685" spans="1:65" s="252" customFormat="1" x14ac:dyDescent="0.4">
      <c r="B685" s="253"/>
      <c r="D685" s="246" t="s">
        <v>142</v>
      </c>
      <c r="E685" s="254" t="s">
        <v>1</v>
      </c>
      <c r="F685" s="255" t="s">
        <v>425</v>
      </c>
      <c r="H685" s="256">
        <v>3</v>
      </c>
      <c r="L685" s="253"/>
      <c r="M685" s="257"/>
      <c r="N685" s="258"/>
      <c r="O685" s="258"/>
      <c r="P685" s="258"/>
      <c r="Q685" s="258"/>
      <c r="R685" s="258"/>
      <c r="S685" s="258"/>
      <c r="T685" s="259"/>
      <c r="AT685" s="254" t="s">
        <v>142</v>
      </c>
      <c r="AU685" s="254" t="s">
        <v>83</v>
      </c>
      <c r="AV685" s="252" t="s">
        <v>83</v>
      </c>
      <c r="AW685" s="252" t="s">
        <v>30</v>
      </c>
      <c r="AX685" s="252" t="s">
        <v>73</v>
      </c>
      <c r="AY685" s="254" t="s">
        <v>134</v>
      </c>
    </row>
    <row r="686" spans="1:65" s="260" customFormat="1" x14ac:dyDescent="0.4">
      <c r="B686" s="261"/>
      <c r="D686" s="246" t="s">
        <v>142</v>
      </c>
      <c r="E686" s="262" t="s">
        <v>1</v>
      </c>
      <c r="F686" s="263" t="s">
        <v>164</v>
      </c>
      <c r="H686" s="264">
        <v>15</v>
      </c>
      <c r="L686" s="261"/>
      <c r="M686" s="265"/>
      <c r="N686" s="266"/>
      <c r="O686" s="266"/>
      <c r="P686" s="266"/>
      <c r="Q686" s="266"/>
      <c r="R686" s="266"/>
      <c r="S686" s="266"/>
      <c r="T686" s="267"/>
      <c r="AT686" s="262" t="s">
        <v>142</v>
      </c>
      <c r="AU686" s="262" t="s">
        <v>83</v>
      </c>
      <c r="AV686" s="260" t="s">
        <v>140</v>
      </c>
      <c r="AW686" s="260" t="s">
        <v>30</v>
      </c>
      <c r="AX686" s="260" t="s">
        <v>81</v>
      </c>
      <c r="AY686" s="262" t="s">
        <v>134</v>
      </c>
    </row>
    <row r="687" spans="1:65" s="152" customFormat="1" ht="24.2" customHeight="1" x14ac:dyDescent="0.4">
      <c r="A687" s="149"/>
      <c r="B687" s="150"/>
      <c r="C687" s="230" t="s">
        <v>514</v>
      </c>
      <c r="D687" s="230" t="s">
        <v>136</v>
      </c>
      <c r="E687" s="231" t="s">
        <v>515</v>
      </c>
      <c r="F687" s="232" t="s">
        <v>516</v>
      </c>
      <c r="G687" s="233" t="s">
        <v>342</v>
      </c>
      <c r="H687" s="234">
        <v>1</v>
      </c>
      <c r="I687" s="75">
        <v>15000</v>
      </c>
      <c r="J687" s="235">
        <f>ROUND(I687*H687,2)</f>
        <v>15000</v>
      </c>
      <c r="K687" s="236"/>
      <c r="L687" s="150"/>
      <c r="M687" s="237" t="s">
        <v>1</v>
      </c>
      <c r="N687" s="238" t="s">
        <v>38</v>
      </c>
      <c r="O687" s="239"/>
      <c r="P687" s="240">
        <f>O687*H687</f>
        <v>0</v>
      </c>
      <c r="Q687" s="240">
        <v>0</v>
      </c>
      <c r="R687" s="240">
        <f>Q687*H687</f>
        <v>0</v>
      </c>
      <c r="S687" s="240">
        <v>0</v>
      </c>
      <c r="T687" s="241">
        <f>S687*H687</f>
        <v>0</v>
      </c>
      <c r="U687" s="149"/>
      <c r="V687" s="149"/>
      <c r="W687" s="149"/>
      <c r="X687" s="149"/>
      <c r="Y687" s="149"/>
      <c r="Z687" s="149"/>
      <c r="AA687" s="149"/>
      <c r="AB687" s="149"/>
      <c r="AC687" s="149"/>
      <c r="AD687" s="149"/>
      <c r="AE687" s="149"/>
      <c r="AR687" s="242" t="s">
        <v>307</v>
      </c>
      <c r="AT687" s="242" t="s">
        <v>136</v>
      </c>
      <c r="AU687" s="242" t="s">
        <v>83</v>
      </c>
      <c r="AY687" s="142" t="s">
        <v>134</v>
      </c>
      <c r="BE687" s="243">
        <f>IF(N687="základní",J687,0)</f>
        <v>15000</v>
      </c>
      <c r="BF687" s="243">
        <f>IF(N687="snížená",J687,0)</f>
        <v>0</v>
      </c>
      <c r="BG687" s="243">
        <f>IF(N687="zákl. přenesená",J687,0)</f>
        <v>0</v>
      </c>
      <c r="BH687" s="243">
        <f>IF(N687="sníž. přenesená",J687,0)</f>
        <v>0</v>
      </c>
      <c r="BI687" s="243">
        <f>IF(N687="nulová",J687,0)</f>
        <v>0</v>
      </c>
      <c r="BJ687" s="142" t="s">
        <v>81</v>
      </c>
      <c r="BK687" s="243">
        <f>ROUND(I687*H687,2)</f>
        <v>15000</v>
      </c>
      <c r="BL687" s="142" t="s">
        <v>307</v>
      </c>
      <c r="BM687" s="242" t="s">
        <v>517</v>
      </c>
    </row>
    <row r="688" spans="1:65" s="244" customFormat="1" x14ac:dyDescent="0.4">
      <c r="B688" s="245"/>
      <c r="D688" s="246" t="s">
        <v>142</v>
      </c>
      <c r="E688" s="247" t="s">
        <v>1</v>
      </c>
      <c r="F688" s="248" t="s">
        <v>156</v>
      </c>
      <c r="H688" s="247" t="s">
        <v>1</v>
      </c>
      <c r="L688" s="245"/>
      <c r="M688" s="249"/>
      <c r="N688" s="250"/>
      <c r="O688" s="250"/>
      <c r="P688" s="250"/>
      <c r="Q688" s="250"/>
      <c r="R688" s="250"/>
      <c r="S688" s="250"/>
      <c r="T688" s="251"/>
      <c r="AT688" s="247" t="s">
        <v>142</v>
      </c>
      <c r="AU688" s="247" t="s">
        <v>83</v>
      </c>
      <c r="AV688" s="244" t="s">
        <v>81</v>
      </c>
      <c r="AW688" s="244" t="s">
        <v>30</v>
      </c>
      <c r="AX688" s="244" t="s">
        <v>73</v>
      </c>
      <c r="AY688" s="247" t="s">
        <v>134</v>
      </c>
    </row>
    <row r="689" spans="1:65" s="252" customFormat="1" x14ac:dyDescent="0.4">
      <c r="B689" s="253"/>
      <c r="D689" s="246" t="s">
        <v>142</v>
      </c>
      <c r="E689" s="254" t="s">
        <v>1</v>
      </c>
      <c r="F689" s="255" t="s">
        <v>449</v>
      </c>
      <c r="H689" s="256">
        <v>1</v>
      </c>
      <c r="L689" s="253"/>
      <c r="M689" s="257"/>
      <c r="N689" s="258"/>
      <c r="O689" s="258"/>
      <c r="P689" s="258"/>
      <c r="Q689" s="258"/>
      <c r="R689" s="258"/>
      <c r="S689" s="258"/>
      <c r="T689" s="259"/>
      <c r="AT689" s="254" t="s">
        <v>142</v>
      </c>
      <c r="AU689" s="254" t="s">
        <v>83</v>
      </c>
      <c r="AV689" s="252" t="s">
        <v>83</v>
      </c>
      <c r="AW689" s="252" t="s">
        <v>30</v>
      </c>
      <c r="AX689" s="252" t="s">
        <v>73</v>
      </c>
      <c r="AY689" s="254" t="s">
        <v>134</v>
      </c>
    </row>
    <row r="690" spans="1:65" s="260" customFormat="1" x14ac:dyDescent="0.4">
      <c r="B690" s="261"/>
      <c r="D690" s="246" t="s">
        <v>142</v>
      </c>
      <c r="E690" s="262" t="s">
        <v>1</v>
      </c>
      <c r="F690" s="263" t="s">
        <v>164</v>
      </c>
      <c r="H690" s="264">
        <v>1</v>
      </c>
      <c r="L690" s="261"/>
      <c r="M690" s="265"/>
      <c r="N690" s="266"/>
      <c r="O690" s="266"/>
      <c r="P690" s="266"/>
      <c r="Q690" s="266"/>
      <c r="R690" s="266"/>
      <c r="S690" s="266"/>
      <c r="T690" s="267"/>
      <c r="AT690" s="262" t="s">
        <v>142</v>
      </c>
      <c r="AU690" s="262" t="s">
        <v>83</v>
      </c>
      <c r="AV690" s="260" t="s">
        <v>140</v>
      </c>
      <c r="AW690" s="260" t="s">
        <v>30</v>
      </c>
      <c r="AX690" s="260" t="s">
        <v>81</v>
      </c>
      <c r="AY690" s="262" t="s">
        <v>134</v>
      </c>
    </row>
    <row r="691" spans="1:65" s="152" customFormat="1" ht="24.2" customHeight="1" x14ac:dyDescent="0.4">
      <c r="A691" s="149"/>
      <c r="B691" s="150"/>
      <c r="C691" s="230" t="s">
        <v>518</v>
      </c>
      <c r="D691" s="230" t="s">
        <v>136</v>
      </c>
      <c r="E691" s="231" t="s">
        <v>519</v>
      </c>
      <c r="F691" s="232" t="s">
        <v>520</v>
      </c>
      <c r="G691" s="233" t="s">
        <v>342</v>
      </c>
      <c r="H691" s="234">
        <v>1</v>
      </c>
      <c r="I691" s="75">
        <v>370000</v>
      </c>
      <c r="J691" s="235">
        <f>ROUND(I691*H691,2)</f>
        <v>370000</v>
      </c>
      <c r="K691" s="236"/>
      <c r="L691" s="150"/>
      <c r="M691" s="237" t="s">
        <v>1</v>
      </c>
      <c r="N691" s="238" t="s">
        <v>38</v>
      </c>
      <c r="O691" s="239"/>
      <c r="P691" s="240">
        <f>O691*H691</f>
        <v>0</v>
      </c>
      <c r="Q691" s="240">
        <v>0</v>
      </c>
      <c r="R691" s="240">
        <f>Q691*H691</f>
        <v>0</v>
      </c>
      <c r="S691" s="240">
        <v>0</v>
      </c>
      <c r="T691" s="241">
        <f>S691*H691</f>
        <v>0</v>
      </c>
      <c r="U691" s="149"/>
      <c r="V691" s="149"/>
      <c r="W691" s="149"/>
      <c r="X691" s="149"/>
      <c r="Y691" s="149"/>
      <c r="Z691" s="149"/>
      <c r="AA691" s="149"/>
      <c r="AB691" s="149"/>
      <c r="AC691" s="149"/>
      <c r="AD691" s="149"/>
      <c r="AE691" s="149"/>
      <c r="AR691" s="242" t="s">
        <v>307</v>
      </c>
      <c r="AT691" s="242" t="s">
        <v>136</v>
      </c>
      <c r="AU691" s="242" t="s">
        <v>83</v>
      </c>
      <c r="AY691" s="142" t="s">
        <v>134</v>
      </c>
      <c r="BE691" s="243">
        <f>IF(N691="základní",J691,0)</f>
        <v>370000</v>
      </c>
      <c r="BF691" s="243">
        <f>IF(N691="snížená",J691,0)</f>
        <v>0</v>
      </c>
      <c r="BG691" s="243">
        <f>IF(N691="zákl. přenesená",J691,0)</f>
        <v>0</v>
      </c>
      <c r="BH691" s="243">
        <f>IF(N691="sníž. přenesená",J691,0)</f>
        <v>0</v>
      </c>
      <c r="BI691" s="243">
        <f>IF(N691="nulová",J691,0)</f>
        <v>0</v>
      </c>
      <c r="BJ691" s="142" t="s">
        <v>81</v>
      </c>
      <c r="BK691" s="243">
        <f>ROUND(I691*H691,2)</f>
        <v>370000</v>
      </c>
      <c r="BL691" s="142" t="s">
        <v>307</v>
      </c>
      <c r="BM691" s="242" t="s">
        <v>521</v>
      </c>
    </row>
    <row r="692" spans="1:65" s="152" customFormat="1" ht="33" customHeight="1" x14ac:dyDescent="0.4">
      <c r="A692" s="149"/>
      <c r="B692" s="150"/>
      <c r="C692" s="230" t="s">
        <v>522</v>
      </c>
      <c r="D692" s="230" t="s">
        <v>136</v>
      </c>
      <c r="E692" s="231" t="s">
        <v>523</v>
      </c>
      <c r="F692" s="232" t="s">
        <v>524</v>
      </c>
      <c r="G692" s="233" t="s">
        <v>342</v>
      </c>
      <c r="H692" s="234">
        <v>1</v>
      </c>
      <c r="I692" s="75">
        <v>275000</v>
      </c>
      <c r="J692" s="235">
        <f>ROUND(I692*H692,2)</f>
        <v>275000</v>
      </c>
      <c r="K692" s="236"/>
      <c r="L692" s="150"/>
      <c r="M692" s="237" t="s">
        <v>1</v>
      </c>
      <c r="N692" s="238" t="s">
        <v>38</v>
      </c>
      <c r="O692" s="239"/>
      <c r="P692" s="240">
        <f>O692*H692</f>
        <v>0</v>
      </c>
      <c r="Q692" s="240">
        <v>0</v>
      </c>
      <c r="R692" s="240">
        <f>Q692*H692</f>
        <v>0</v>
      </c>
      <c r="S692" s="240">
        <v>0</v>
      </c>
      <c r="T692" s="241">
        <f>S692*H692</f>
        <v>0</v>
      </c>
      <c r="U692" s="149"/>
      <c r="V692" s="149"/>
      <c r="W692" s="149"/>
      <c r="X692" s="149"/>
      <c r="Y692" s="149"/>
      <c r="Z692" s="149"/>
      <c r="AA692" s="149"/>
      <c r="AB692" s="149"/>
      <c r="AC692" s="149"/>
      <c r="AD692" s="149"/>
      <c r="AE692" s="149"/>
      <c r="AR692" s="242" t="s">
        <v>307</v>
      </c>
      <c r="AT692" s="242" t="s">
        <v>136</v>
      </c>
      <c r="AU692" s="242" t="s">
        <v>83</v>
      </c>
      <c r="AY692" s="142" t="s">
        <v>134</v>
      </c>
      <c r="BE692" s="243">
        <f>IF(N692="základní",J692,0)</f>
        <v>275000</v>
      </c>
      <c r="BF692" s="243">
        <f>IF(N692="snížená",J692,0)</f>
        <v>0</v>
      </c>
      <c r="BG692" s="243">
        <f>IF(N692="zákl. přenesená",J692,0)</f>
        <v>0</v>
      </c>
      <c r="BH692" s="243">
        <f>IF(N692="sníž. přenesená",J692,0)</f>
        <v>0</v>
      </c>
      <c r="BI692" s="243">
        <f>IF(N692="nulová",J692,0)</f>
        <v>0</v>
      </c>
      <c r="BJ692" s="142" t="s">
        <v>81</v>
      </c>
      <c r="BK692" s="243">
        <f>ROUND(I692*H692,2)</f>
        <v>275000</v>
      </c>
      <c r="BL692" s="142" t="s">
        <v>307</v>
      </c>
      <c r="BM692" s="242" t="s">
        <v>525</v>
      </c>
    </row>
    <row r="693" spans="1:65" s="152" customFormat="1" ht="24.2" customHeight="1" x14ac:dyDescent="0.4">
      <c r="A693" s="149"/>
      <c r="B693" s="150"/>
      <c r="C693" s="230" t="s">
        <v>526</v>
      </c>
      <c r="D693" s="230" t="s">
        <v>136</v>
      </c>
      <c r="E693" s="231" t="s">
        <v>527</v>
      </c>
      <c r="F693" s="232" t="s">
        <v>528</v>
      </c>
      <c r="G693" s="233" t="s">
        <v>394</v>
      </c>
      <c r="H693" s="77">
        <v>9247</v>
      </c>
      <c r="I693" s="75">
        <v>2</v>
      </c>
      <c r="J693" s="235">
        <f>ROUND(I693*H693,2)</f>
        <v>18494</v>
      </c>
      <c r="K693" s="236"/>
      <c r="L693" s="150"/>
      <c r="M693" s="237" t="s">
        <v>1</v>
      </c>
      <c r="N693" s="238" t="s">
        <v>38</v>
      </c>
      <c r="O693" s="239"/>
      <c r="P693" s="240">
        <f>O693*H693</f>
        <v>0</v>
      </c>
      <c r="Q693" s="240">
        <v>0</v>
      </c>
      <c r="R693" s="240">
        <f>Q693*H693</f>
        <v>0</v>
      </c>
      <c r="S693" s="240">
        <v>0</v>
      </c>
      <c r="T693" s="241">
        <f>S693*H693</f>
        <v>0</v>
      </c>
      <c r="U693" s="149"/>
      <c r="V693" s="149"/>
      <c r="W693" s="149"/>
      <c r="X693" s="149"/>
      <c r="Y693" s="149"/>
      <c r="Z693" s="149"/>
      <c r="AA693" s="149"/>
      <c r="AB693" s="149"/>
      <c r="AC693" s="149"/>
      <c r="AD693" s="149"/>
      <c r="AE693" s="149"/>
      <c r="AR693" s="242" t="s">
        <v>307</v>
      </c>
      <c r="AT693" s="242" t="s">
        <v>136</v>
      </c>
      <c r="AU693" s="242" t="s">
        <v>83</v>
      </c>
      <c r="AY693" s="142" t="s">
        <v>134</v>
      </c>
      <c r="BE693" s="243">
        <f>IF(N693="základní",J693,0)</f>
        <v>18494</v>
      </c>
      <c r="BF693" s="243">
        <f>IF(N693="snížená",J693,0)</f>
        <v>0</v>
      </c>
      <c r="BG693" s="243">
        <f>IF(N693="zákl. přenesená",J693,0)</f>
        <v>0</v>
      </c>
      <c r="BH693" s="243">
        <f>IF(N693="sníž. přenesená",J693,0)</f>
        <v>0</v>
      </c>
      <c r="BI693" s="243">
        <f>IF(N693="nulová",J693,0)</f>
        <v>0</v>
      </c>
      <c r="BJ693" s="142" t="s">
        <v>81</v>
      </c>
      <c r="BK693" s="243">
        <f>ROUND(I693*H693,2)</f>
        <v>18494</v>
      </c>
      <c r="BL693" s="142" t="s">
        <v>307</v>
      </c>
      <c r="BM693" s="242" t="s">
        <v>529</v>
      </c>
    </row>
    <row r="694" spans="1:65" s="217" customFormat="1" ht="22.9" customHeight="1" x14ac:dyDescent="0.5">
      <c r="B694" s="218"/>
      <c r="D694" s="219" t="s">
        <v>72</v>
      </c>
      <c r="E694" s="228" t="s">
        <v>530</v>
      </c>
      <c r="F694" s="228" t="s">
        <v>531</v>
      </c>
      <c r="J694" s="229">
        <f>BK694</f>
        <v>3150</v>
      </c>
      <c r="L694" s="218"/>
      <c r="M694" s="222"/>
      <c r="N694" s="223"/>
      <c r="O694" s="223"/>
      <c r="P694" s="224">
        <f>SUM(P695:P697)</f>
        <v>0</v>
      </c>
      <c r="Q694" s="223"/>
      <c r="R694" s="224">
        <f>SUM(R695:R697)</f>
        <v>2.0000000000000001E-4</v>
      </c>
      <c r="S694" s="223"/>
      <c r="T694" s="225">
        <f>SUM(T695:T697)</f>
        <v>4.9399999999999999E-2</v>
      </c>
      <c r="AR694" s="219" t="s">
        <v>83</v>
      </c>
      <c r="AT694" s="226" t="s">
        <v>72</v>
      </c>
      <c r="AU694" s="226" t="s">
        <v>81</v>
      </c>
      <c r="AY694" s="219" t="s">
        <v>134</v>
      </c>
      <c r="BK694" s="227">
        <f>SUM(BK695:BK697)</f>
        <v>3150</v>
      </c>
    </row>
    <row r="695" spans="1:65" s="152" customFormat="1" ht="16.5" customHeight="1" x14ac:dyDescent="0.4">
      <c r="A695" s="149"/>
      <c r="B695" s="150"/>
      <c r="C695" s="230" t="s">
        <v>532</v>
      </c>
      <c r="D695" s="230" t="s">
        <v>136</v>
      </c>
      <c r="E695" s="231" t="s">
        <v>533</v>
      </c>
      <c r="F695" s="232" t="s">
        <v>534</v>
      </c>
      <c r="G695" s="233" t="s">
        <v>228</v>
      </c>
      <c r="H695" s="234">
        <v>4</v>
      </c>
      <c r="I695" s="75">
        <v>250</v>
      </c>
      <c r="J695" s="235">
        <f>ROUND(I695*H695,2)</f>
        <v>1000</v>
      </c>
      <c r="K695" s="236"/>
      <c r="L695" s="150"/>
      <c r="M695" s="237" t="s">
        <v>1</v>
      </c>
      <c r="N695" s="238" t="s">
        <v>38</v>
      </c>
      <c r="O695" s="239"/>
      <c r="P695" s="240">
        <f>O695*H695</f>
        <v>0</v>
      </c>
      <c r="Q695" s="240">
        <v>5.0000000000000002E-5</v>
      </c>
      <c r="R695" s="240">
        <f>Q695*H695</f>
        <v>2.0000000000000001E-4</v>
      </c>
      <c r="S695" s="240">
        <v>1.235E-2</v>
      </c>
      <c r="T695" s="241">
        <f>S695*H695</f>
        <v>4.9399999999999999E-2</v>
      </c>
      <c r="U695" s="149"/>
      <c r="V695" s="149"/>
      <c r="W695" s="149"/>
      <c r="X695" s="149"/>
      <c r="Y695" s="149"/>
      <c r="Z695" s="149"/>
      <c r="AA695" s="149"/>
      <c r="AB695" s="149"/>
      <c r="AC695" s="149"/>
      <c r="AD695" s="149"/>
      <c r="AE695" s="149"/>
      <c r="AR695" s="242" t="s">
        <v>307</v>
      </c>
      <c r="AT695" s="242" t="s">
        <v>136</v>
      </c>
      <c r="AU695" s="242" t="s">
        <v>83</v>
      </c>
      <c r="AY695" s="142" t="s">
        <v>134</v>
      </c>
      <c r="BE695" s="243">
        <f>IF(N695="základní",J695,0)</f>
        <v>1000</v>
      </c>
      <c r="BF695" s="243">
        <f>IF(N695="snížená",J695,0)</f>
        <v>0</v>
      </c>
      <c r="BG695" s="243">
        <f>IF(N695="zákl. přenesená",J695,0)</f>
        <v>0</v>
      </c>
      <c r="BH695" s="243">
        <f>IF(N695="sníž. přenesená",J695,0)</f>
        <v>0</v>
      </c>
      <c r="BI695" s="243">
        <f>IF(N695="nulová",J695,0)</f>
        <v>0</v>
      </c>
      <c r="BJ695" s="142" t="s">
        <v>81</v>
      </c>
      <c r="BK695" s="243">
        <f>ROUND(I695*H695,2)</f>
        <v>1000</v>
      </c>
      <c r="BL695" s="142" t="s">
        <v>307</v>
      </c>
      <c r="BM695" s="242" t="s">
        <v>535</v>
      </c>
    </row>
    <row r="696" spans="1:65" s="152" customFormat="1" ht="16.5" customHeight="1" x14ac:dyDescent="0.4">
      <c r="A696" s="149"/>
      <c r="B696" s="150"/>
      <c r="C696" s="230" t="s">
        <v>536</v>
      </c>
      <c r="D696" s="230" t="s">
        <v>136</v>
      </c>
      <c r="E696" s="231" t="s">
        <v>537</v>
      </c>
      <c r="F696" s="232" t="s">
        <v>538</v>
      </c>
      <c r="G696" s="233" t="s">
        <v>228</v>
      </c>
      <c r="H696" s="234">
        <v>4</v>
      </c>
      <c r="I696" s="75">
        <v>500</v>
      </c>
      <c r="J696" s="235">
        <f>ROUND(I696*H696,2)</f>
        <v>2000</v>
      </c>
      <c r="K696" s="236"/>
      <c r="L696" s="150"/>
      <c r="M696" s="237" t="s">
        <v>1</v>
      </c>
      <c r="N696" s="238" t="s">
        <v>38</v>
      </c>
      <c r="O696" s="239"/>
      <c r="P696" s="240">
        <f>O696*H696</f>
        <v>0</v>
      </c>
      <c r="Q696" s="240">
        <v>0</v>
      </c>
      <c r="R696" s="240">
        <f>Q696*H696</f>
        <v>0</v>
      </c>
      <c r="S696" s="240">
        <v>0</v>
      </c>
      <c r="T696" s="241">
        <f>S696*H696</f>
        <v>0</v>
      </c>
      <c r="U696" s="149"/>
      <c r="V696" s="149"/>
      <c r="W696" s="149"/>
      <c r="X696" s="149"/>
      <c r="Y696" s="149"/>
      <c r="Z696" s="149"/>
      <c r="AA696" s="149"/>
      <c r="AB696" s="149"/>
      <c r="AC696" s="149"/>
      <c r="AD696" s="149"/>
      <c r="AE696" s="149"/>
      <c r="AR696" s="242" t="s">
        <v>307</v>
      </c>
      <c r="AT696" s="242" t="s">
        <v>136</v>
      </c>
      <c r="AU696" s="242" t="s">
        <v>83</v>
      </c>
      <c r="AY696" s="142" t="s">
        <v>134</v>
      </c>
      <c r="BE696" s="243">
        <f>IF(N696="základní",J696,0)</f>
        <v>2000</v>
      </c>
      <c r="BF696" s="243">
        <f>IF(N696="snížená",J696,0)</f>
        <v>0</v>
      </c>
      <c r="BG696" s="243">
        <f>IF(N696="zákl. přenesená",J696,0)</f>
        <v>0</v>
      </c>
      <c r="BH696" s="243">
        <f>IF(N696="sníž. přenesená",J696,0)</f>
        <v>0</v>
      </c>
      <c r="BI696" s="243">
        <f>IF(N696="nulová",J696,0)</f>
        <v>0</v>
      </c>
      <c r="BJ696" s="142" t="s">
        <v>81</v>
      </c>
      <c r="BK696" s="243">
        <f>ROUND(I696*H696,2)</f>
        <v>2000</v>
      </c>
      <c r="BL696" s="142" t="s">
        <v>307</v>
      </c>
      <c r="BM696" s="242" t="s">
        <v>539</v>
      </c>
    </row>
    <row r="697" spans="1:65" s="152" customFormat="1" ht="24.2" customHeight="1" x14ac:dyDescent="0.4">
      <c r="A697" s="149"/>
      <c r="B697" s="150"/>
      <c r="C697" s="230" t="s">
        <v>540</v>
      </c>
      <c r="D697" s="230" t="s">
        <v>136</v>
      </c>
      <c r="E697" s="231" t="s">
        <v>541</v>
      </c>
      <c r="F697" s="232" t="s">
        <v>542</v>
      </c>
      <c r="G697" s="233" t="s">
        <v>394</v>
      </c>
      <c r="H697" s="77">
        <v>30</v>
      </c>
      <c r="I697" s="75">
        <v>5</v>
      </c>
      <c r="J697" s="235">
        <f>ROUND(I697*H697,2)</f>
        <v>150</v>
      </c>
      <c r="K697" s="236"/>
      <c r="L697" s="150"/>
      <c r="M697" s="237" t="s">
        <v>1</v>
      </c>
      <c r="N697" s="238" t="s">
        <v>38</v>
      </c>
      <c r="O697" s="239"/>
      <c r="P697" s="240">
        <f>O697*H697</f>
        <v>0</v>
      </c>
      <c r="Q697" s="240">
        <v>0</v>
      </c>
      <c r="R697" s="240">
        <f>Q697*H697</f>
        <v>0</v>
      </c>
      <c r="S697" s="240">
        <v>0</v>
      </c>
      <c r="T697" s="241">
        <f>S697*H697</f>
        <v>0</v>
      </c>
      <c r="U697" s="149"/>
      <c r="V697" s="149"/>
      <c r="W697" s="149"/>
      <c r="X697" s="149"/>
      <c r="Y697" s="149"/>
      <c r="Z697" s="149"/>
      <c r="AA697" s="149"/>
      <c r="AB697" s="149"/>
      <c r="AC697" s="149"/>
      <c r="AD697" s="149"/>
      <c r="AE697" s="149"/>
      <c r="AR697" s="242" t="s">
        <v>307</v>
      </c>
      <c r="AT697" s="242" t="s">
        <v>136</v>
      </c>
      <c r="AU697" s="242" t="s">
        <v>83</v>
      </c>
      <c r="AY697" s="142" t="s">
        <v>134</v>
      </c>
      <c r="BE697" s="243">
        <f>IF(N697="základní",J697,0)</f>
        <v>150</v>
      </c>
      <c r="BF697" s="243">
        <f>IF(N697="snížená",J697,0)</f>
        <v>0</v>
      </c>
      <c r="BG697" s="243">
        <f>IF(N697="zákl. přenesená",J697,0)</f>
        <v>0</v>
      </c>
      <c r="BH697" s="243">
        <f>IF(N697="sníž. přenesená",J697,0)</f>
        <v>0</v>
      </c>
      <c r="BI697" s="243">
        <f>IF(N697="nulová",J697,0)</f>
        <v>0</v>
      </c>
      <c r="BJ697" s="142" t="s">
        <v>81</v>
      </c>
      <c r="BK697" s="243">
        <f>ROUND(I697*H697,2)</f>
        <v>150</v>
      </c>
      <c r="BL697" s="142" t="s">
        <v>307</v>
      </c>
      <c r="BM697" s="242" t="s">
        <v>543</v>
      </c>
    </row>
    <row r="698" spans="1:65" s="217" customFormat="1" ht="22.9" customHeight="1" x14ac:dyDescent="0.5">
      <c r="B698" s="218"/>
      <c r="D698" s="219" t="s">
        <v>72</v>
      </c>
      <c r="E698" s="228" t="s">
        <v>544</v>
      </c>
      <c r="F698" s="228" t="s">
        <v>545</v>
      </c>
      <c r="J698" s="229">
        <f>BK698</f>
        <v>601372.28</v>
      </c>
      <c r="L698" s="218"/>
      <c r="M698" s="222"/>
      <c r="N698" s="223"/>
      <c r="O698" s="223"/>
      <c r="P698" s="224">
        <f>P699</f>
        <v>0</v>
      </c>
      <c r="Q698" s="223"/>
      <c r="R698" s="224">
        <f>R699</f>
        <v>0</v>
      </c>
      <c r="S698" s="223"/>
      <c r="T698" s="225">
        <f>T699</f>
        <v>0</v>
      </c>
      <c r="AR698" s="219" t="s">
        <v>83</v>
      </c>
      <c r="AT698" s="226" t="s">
        <v>72</v>
      </c>
      <c r="AU698" s="226" t="s">
        <v>81</v>
      </c>
      <c r="AY698" s="219" t="s">
        <v>134</v>
      </c>
      <c r="BK698" s="227">
        <f>BK699</f>
        <v>601372.28</v>
      </c>
    </row>
    <row r="699" spans="1:65" s="152" customFormat="1" ht="16.5" customHeight="1" x14ac:dyDescent="0.4">
      <c r="A699" s="149"/>
      <c r="B699" s="150"/>
      <c r="C699" s="230" t="s">
        <v>546</v>
      </c>
      <c r="D699" s="230" t="s">
        <v>136</v>
      </c>
      <c r="E699" s="231" t="s">
        <v>547</v>
      </c>
      <c r="F699" s="232" t="s">
        <v>545</v>
      </c>
      <c r="G699" s="233" t="s">
        <v>342</v>
      </c>
      <c r="H699" s="234">
        <v>1</v>
      </c>
      <c r="I699" s="75">
        <v>601372.28306080005</v>
      </c>
      <c r="J699" s="235">
        <f>ROUND(I699*H699,2)</f>
        <v>601372.28</v>
      </c>
      <c r="K699" s="236"/>
      <c r="L699" s="150"/>
      <c r="M699" s="237" t="s">
        <v>1</v>
      </c>
      <c r="N699" s="238" t="s">
        <v>38</v>
      </c>
      <c r="O699" s="239"/>
      <c r="P699" s="240">
        <f>O699*H699</f>
        <v>0</v>
      </c>
      <c r="Q699" s="240">
        <v>0</v>
      </c>
      <c r="R699" s="240">
        <f>Q699*H699</f>
        <v>0</v>
      </c>
      <c r="S699" s="240">
        <v>0</v>
      </c>
      <c r="T699" s="241">
        <f>S699*H699</f>
        <v>0</v>
      </c>
      <c r="U699" s="149"/>
      <c r="V699" s="149"/>
      <c r="W699" s="149"/>
      <c r="X699" s="149"/>
      <c r="Y699" s="149"/>
      <c r="Z699" s="149"/>
      <c r="AA699" s="149"/>
      <c r="AB699" s="149"/>
      <c r="AC699" s="149"/>
      <c r="AD699" s="149"/>
      <c r="AE699" s="149"/>
      <c r="AR699" s="242" t="s">
        <v>307</v>
      </c>
      <c r="AT699" s="242" t="s">
        <v>136</v>
      </c>
      <c r="AU699" s="242" t="s">
        <v>83</v>
      </c>
      <c r="AY699" s="142" t="s">
        <v>134</v>
      </c>
      <c r="BE699" s="243">
        <f>IF(N699="základní",J699,0)</f>
        <v>601372.28</v>
      </c>
      <c r="BF699" s="243">
        <f>IF(N699="snížená",J699,0)</f>
        <v>0</v>
      </c>
      <c r="BG699" s="243">
        <f>IF(N699="zákl. přenesená",J699,0)</f>
        <v>0</v>
      </c>
      <c r="BH699" s="243">
        <f>IF(N699="sníž. přenesená",J699,0)</f>
        <v>0</v>
      </c>
      <c r="BI699" s="243">
        <f>IF(N699="nulová",J699,0)</f>
        <v>0</v>
      </c>
      <c r="BJ699" s="142" t="s">
        <v>81</v>
      </c>
      <c r="BK699" s="243">
        <f>ROUND(I699*H699,2)</f>
        <v>601372.28</v>
      </c>
      <c r="BL699" s="142" t="s">
        <v>307</v>
      </c>
      <c r="BM699" s="242" t="s">
        <v>548</v>
      </c>
    </row>
    <row r="700" spans="1:65" s="217" customFormat="1" ht="22.9" customHeight="1" x14ac:dyDescent="0.5">
      <c r="B700" s="218"/>
      <c r="D700" s="219" t="s">
        <v>72</v>
      </c>
      <c r="E700" s="228" t="s">
        <v>549</v>
      </c>
      <c r="F700" s="228" t="s">
        <v>550</v>
      </c>
      <c r="J700" s="229">
        <f>BK700</f>
        <v>20400</v>
      </c>
      <c r="L700" s="218"/>
      <c r="M700" s="222"/>
      <c r="N700" s="223"/>
      <c r="O700" s="223"/>
      <c r="P700" s="224">
        <f>SUM(P701:P702)</f>
        <v>0</v>
      </c>
      <c r="Q700" s="223"/>
      <c r="R700" s="224">
        <f>SUM(R701:R702)</f>
        <v>0</v>
      </c>
      <c r="S700" s="223"/>
      <c r="T700" s="225">
        <f>SUM(T701:T702)</f>
        <v>0</v>
      </c>
      <c r="AR700" s="219" t="s">
        <v>83</v>
      </c>
      <c r="AT700" s="226" t="s">
        <v>72</v>
      </c>
      <c r="AU700" s="226" t="s">
        <v>81</v>
      </c>
      <c r="AY700" s="219" t="s">
        <v>134</v>
      </c>
      <c r="BK700" s="227">
        <f>SUM(BK701:BK702)</f>
        <v>20400</v>
      </c>
    </row>
    <row r="701" spans="1:65" s="152" customFormat="1" ht="24.2" customHeight="1" x14ac:dyDescent="0.4">
      <c r="A701" s="149"/>
      <c r="B701" s="150"/>
      <c r="C701" s="230" t="s">
        <v>551</v>
      </c>
      <c r="D701" s="230" t="s">
        <v>136</v>
      </c>
      <c r="E701" s="231" t="s">
        <v>552</v>
      </c>
      <c r="F701" s="232" t="s">
        <v>553</v>
      </c>
      <c r="G701" s="233" t="s">
        <v>342</v>
      </c>
      <c r="H701" s="234">
        <v>1</v>
      </c>
      <c r="I701" s="75">
        <v>20000</v>
      </c>
      <c r="J701" s="235">
        <f>ROUND(I701*H701,2)</f>
        <v>20000</v>
      </c>
      <c r="K701" s="236"/>
      <c r="L701" s="150"/>
      <c r="M701" s="237" t="s">
        <v>1</v>
      </c>
      <c r="N701" s="238" t="s">
        <v>38</v>
      </c>
      <c r="O701" s="239"/>
      <c r="P701" s="240">
        <f>O701*H701</f>
        <v>0</v>
      </c>
      <c r="Q701" s="240">
        <v>0</v>
      </c>
      <c r="R701" s="240">
        <f>Q701*H701</f>
        <v>0</v>
      </c>
      <c r="S701" s="240">
        <v>0</v>
      </c>
      <c r="T701" s="241">
        <f>S701*H701</f>
        <v>0</v>
      </c>
      <c r="U701" s="149"/>
      <c r="V701" s="149"/>
      <c r="W701" s="149"/>
      <c r="X701" s="149"/>
      <c r="Y701" s="149"/>
      <c r="Z701" s="149"/>
      <c r="AA701" s="149"/>
      <c r="AB701" s="149"/>
      <c r="AC701" s="149"/>
      <c r="AD701" s="149"/>
      <c r="AE701" s="149"/>
      <c r="AR701" s="242" t="s">
        <v>307</v>
      </c>
      <c r="AT701" s="242" t="s">
        <v>136</v>
      </c>
      <c r="AU701" s="242" t="s">
        <v>83</v>
      </c>
      <c r="AY701" s="142" t="s">
        <v>134</v>
      </c>
      <c r="BE701" s="243">
        <f>IF(N701="základní",J701,0)</f>
        <v>20000</v>
      </c>
      <c r="BF701" s="243">
        <f>IF(N701="snížená",J701,0)</f>
        <v>0</v>
      </c>
      <c r="BG701" s="243">
        <f>IF(N701="zákl. přenesená",J701,0)</f>
        <v>0</v>
      </c>
      <c r="BH701" s="243">
        <f>IF(N701="sníž. přenesená",J701,0)</f>
        <v>0</v>
      </c>
      <c r="BI701" s="243">
        <f>IF(N701="nulová",J701,0)</f>
        <v>0</v>
      </c>
      <c r="BJ701" s="142" t="s">
        <v>81</v>
      </c>
      <c r="BK701" s="243">
        <f>ROUND(I701*H701,2)</f>
        <v>20000</v>
      </c>
      <c r="BL701" s="142" t="s">
        <v>307</v>
      </c>
      <c r="BM701" s="242" t="s">
        <v>554</v>
      </c>
    </row>
    <row r="702" spans="1:65" s="152" customFormat="1" ht="24.2" customHeight="1" x14ac:dyDescent="0.4">
      <c r="A702" s="149"/>
      <c r="B702" s="150"/>
      <c r="C702" s="230" t="s">
        <v>555</v>
      </c>
      <c r="D702" s="230" t="s">
        <v>136</v>
      </c>
      <c r="E702" s="231" t="s">
        <v>556</v>
      </c>
      <c r="F702" s="232" t="s">
        <v>557</v>
      </c>
      <c r="G702" s="233" t="s">
        <v>394</v>
      </c>
      <c r="H702" s="77">
        <v>200</v>
      </c>
      <c r="I702" s="75">
        <v>2</v>
      </c>
      <c r="J702" s="235">
        <f>ROUND(I702*H702,2)</f>
        <v>400</v>
      </c>
      <c r="K702" s="236"/>
      <c r="L702" s="150"/>
      <c r="M702" s="237" t="s">
        <v>1</v>
      </c>
      <c r="N702" s="238" t="s">
        <v>38</v>
      </c>
      <c r="O702" s="239"/>
      <c r="P702" s="240">
        <f>O702*H702</f>
        <v>0</v>
      </c>
      <c r="Q702" s="240">
        <v>0</v>
      </c>
      <c r="R702" s="240">
        <f>Q702*H702</f>
        <v>0</v>
      </c>
      <c r="S702" s="240">
        <v>0</v>
      </c>
      <c r="T702" s="241">
        <f>S702*H702</f>
        <v>0</v>
      </c>
      <c r="U702" s="149"/>
      <c r="V702" s="149"/>
      <c r="W702" s="149"/>
      <c r="X702" s="149"/>
      <c r="Y702" s="149"/>
      <c r="Z702" s="149"/>
      <c r="AA702" s="149"/>
      <c r="AB702" s="149"/>
      <c r="AC702" s="149"/>
      <c r="AD702" s="149"/>
      <c r="AE702" s="149"/>
      <c r="AR702" s="242" t="s">
        <v>307</v>
      </c>
      <c r="AT702" s="242" t="s">
        <v>136</v>
      </c>
      <c r="AU702" s="242" t="s">
        <v>83</v>
      </c>
      <c r="AY702" s="142" t="s">
        <v>134</v>
      </c>
      <c r="BE702" s="243">
        <f>IF(N702="základní",J702,0)</f>
        <v>400</v>
      </c>
      <c r="BF702" s="243">
        <f>IF(N702="snížená",J702,0)</f>
        <v>0</v>
      </c>
      <c r="BG702" s="243">
        <f>IF(N702="zákl. přenesená",J702,0)</f>
        <v>0</v>
      </c>
      <c r="BH702" s="243">
        <f>IF(N702="sníž. přenesená",J702,0)</f>
        <v>0</v>
      </c>
      <c r="BI702" s="243">
        <f>IF(N702="nulová",J702,0)</f>
        <v>0</v>
      </c>
      <c r="BJ702" s="142" t="s">
        <v>81</v>
      </c>
      <c r="BK702" s="243">
        <f>ROUND(I702*H702,2)</f>
        <v>400</v>
      </c>
      <c r="BL702" s="142" t="s">
        <v>307</v>
      </c>
      <c r="BM702" s="242" t="s">
        <v>558</v>
      </c>
    </row>
    <row r="703" spans="1:65" s="217" customFormat="1" ht="22.9" customHeight="1" x14ac:dyDescent="0.5">
      <c r="B703" s="218"/>
      <c r="D703" s="219" t="s">
        <v>72</v>
      </c>
      <c r="E703" s="228" t="s">
        <v>559</v>
      </c>
      <c r="F703" s="228" t="s">
        <v>560</v>
      </c>
      <c r="J703" s="229">
        <f>BK703</f>
        <v>5771</v>
      </c>
      <c r="L703" s="218"/>
      <c r="M703" s="222"/>
      <c r="N703" s="223"/>
      <c r="O703" s="223"/>
      <c r="P703" s="224">
        <f>SUM(P704:P713)</f>
        <v>0</v>
      </c>
      <c r="Q703" s="223"/>
      <c r="R703" s="224">
        <f>SUM(R704:R713)</f>
        <v>0</v>
      </c>
      <c r="S703" s="223"/>
      <c r="T703" s="225">
        <f>SUM(T704:T713)</f>
        <v>0.46068750000000003</v>
      </c>
      <c r="AR703" s="219" t="s">
        <v>83</v>
      </c>
      <c r="AT703" s="226" t="s">
        <v>72</v>
      </c>
      <c r="AU703" s="226" t="s">
        <v>81</v>
      </c>
      <c r="AY703" s="219" t="s">
        <v>134</v>
      </c>
      <c r="BK703" s="227">
        <f>SUM(BK704:BK713)</f>
        <v>5771</v>
      </c>
    </row>
    <row r="704" spans="1:65" s="152" customFormat="1" ht="24.2" customHeight="1" x14ac:dyDescent="0.4">
      <c r="A704" s="149"/>
      <c r="B704" s="150"/>
      <c r="C704" s="230" t="s">
        <v>561</v>
      </c>
      <c r="D704" s="230" t="s">
        <v>136</v>
      </c>
      <c r="E704" s="231" t="s">
        <v>562</v>
      </c>
      <c r="F704" s="232" t="s">
        <v>563</v>
      </c>
      <c r="G704" s="233" t="s">
        <v>175</v>
      </c>
      <c r="H704" s="234">
        <v>16.25</v>
      </c>
      <c r="I704" s="75">
        <v>100</v>
      </c>
      <c r="J704" s="235">
        <f>ROUND(I704*H704,2)</f>
        <v>1625</v>
      </c>
      <c r="K704" s="236"/>
      <c r="L704" s="150"/>
      <c r="M704" s="237" t="s">
        <v>1</v>
      </c>
      <c r="N704" s="238" t="s">
        <v>38</v>
      </c>
      <c r="O704" s="239"/>
      <c r="P704" s="240">
        <f>O704*H704</f>
        <v>0</v>
      </c>
      <c r="Q704" s="240">
        <v>0</v>
      </c>
      <c r="R704" s="240">
        <f>Q704*H704</f>
        <v>0</v>
      </c>
      <c r="S704" s="240">
        <v>2.835E-2</v>
      </c>
      <c r="T704" s="241">
        <f>S704*H704</f>
        <v>0.46068750000000003</v>
      </c>
      <c r="U704" s="149"/>
      <c r="V704" s="149"/>
      <c r="W704" s="149"/>
      <c r="X704" s="149"/>
      <c r="Y704" s="149"/>
      <c r="Z704" s="149"/>
      <c r="AA704" s="149"/>
      <c r="AB704" s="149"/>
      <c r="AC704" s="149"/>
      <c r="AD704" s="149"/>
      <c r="AE704" s="149"/>
      <c r="AR704" s="242" t="s">
        <v>307</v>
      </c>
      <c r="AT704" s="242" t="s">
        <v>136</v>
      </c>
      <c r="AU704" s="242" t="s">
        <v>83</v>
      </c>
      <c r="AY704" s="142" t="s">
        <v>134</v>
      </c>
      <c r="BE704" s="243">
        <f>IF(N704="základní",J704,0)</f>
        <v>1625</v>
      </c>
      <c r="BF704" s="243">
        <f>IF(N704="snížená",J704,0)</f>
        <v>0</v>
      </c>
      <c r="BG704" s="243">
        <f>IF(N704="zákl. přenesená",J704,0)</f>
        <v>0</v>
      </c>
      <c r="BH704" s="243">
        <f>IF(N704="sníž. přenesená",J704,0)</f>
        <v>0</v>
      </c>
      <c r="BI704" s="243">
        <f>IF(N704="nulová",J704,0)</f>
        <v>0</v>
      </c>
      <c r="BJ704" s="142" t="s">
        <v>81</v>
      </c>
      <c r="BK704" s="243">
        <f>ROUND(I704*H704,2)</f>
        <v>1625</v>
      </c>
      <c r="BL704" s="142" t="s">
        <v>307</v>
      </c>
      <c r="BM704" s="242" t="s">
        <v>564</v>
      </c>
    </row>
    <row r="705" spans="1:65" s="244" customFormat="1" x14ac:dyDescent="0.4">
      <c r="B705" s="245"/>
      <c r="D705" s="246" t="s">
        <v>142</v>
      </c>
      <c r="E705" s="247" t="s">
        <v>1</v>
      </c>
      <c r="F705" s="248" t="s">
        <v>565</v>
      </c>
      <c r="H705" s="247" t="s">
        <v>1</v>
      </c>
      <c r="L705" s="245"/>
      <c r="M705" s="249"/>
      <c r="N705" s="250"/>
      <c r="O705" s="250"/>
      <c r="P705" s="250"/>
      <c r="Q705" s="250"/>
      <c r="R705" s="250"/>
      <c r="S705" s="250"/>
      <c r="T705" s="251"/>
      <c r="AT705" s="247" t="s">
        <v>142</v>
      </c>
      <c r="AU705" s="247" t="s">
        <v>83</v>
      </c>
      <c r="AV705" s="244" t="s">
        <v>81</v>
      </c>
      <c r="AW705" s="244" t="s">
        <v>30</v>
      </c>
      <c r="AX705" s="244" t="s">
        <v>73</v>
      </c>
      <c r="AY705" s="247" t="s">
        <v>134</v>
      </c>
    </row>
    <row r="706" spans="1:65" s="252" customFormat="1" x14ac:dyDescent="0.4">
      <c r="B706" s="253"/>
      <c r="D706" s="246" t="s">
        <v>142</v>
      </c>
      <c r="E706" s="254" t="s">
        <v>1</v>
      </c>
      <c r="F706" s="255" t="s">
        <v>224</v>
      </c>
      <c r="H706" s="256">
        <v>16.25</v>
      </c>
      <c r="L706" s="253"/>
      <c r="M706" s="257"/>
      <c r="N706" s="258"/>
      <c r="O706" s="258"/>
      <c r="P706" s="258"/>
      <c r="Q706" s="258"/>
      <c r="R706" s="258"/>
      <c r="S706" s="258"/>
      <c r="T706" s="259"/>
      <c r="AT706" s="254" t="s">
        <v>142</v>
      </c>
      <c r="AU706" s="254" t="s">
        <v>83</v>
      </c>
      <c r="AV706" s="252" t="s">
        <v>83</v>
      </c>
      <c r="AW706" s="252" t="s">
        <v>30</v>
      </c>
      <c r="AX706" s="252" t="s">
        <v>73</v>
      </c>
      <c r="AY706" s="254" t="s">
        <v>134</v>
      </c>
    </row>
    <row r="707" spans="1:65" s="260" customFormat="1" x14ac:dyDescent="0.4">
      <c r="B707" s="261"/>
      <c r="D707" s="246" t="s">
        <v>142</v>
      </c>
      <c r="E707" s="262" t="s">
        <v>1</v>
      </c>
      <c r="F707" s="263" t="s">
        <v>164</v>
      </c>
      <c r="H707" s="264">
        <v>16.25</v>
      </c>
      <c r="L707" s="261"/>
      <c r="M707" s="265"/>
      <c r="N707" s="266"/>
      <c r="O707" s="266"/>
      <c r="P707" s="266"/>
      <c r="Q707" s="266"/>
      <c r="R707" s="266"/>
      <c r="S707" s="266"/>
      <c r="T707" s="267"/>
      <c r="AT707" s="262" t="s">
        <v>142</v>
      </c>
      <c r="AU707" s="262" t="s">
        <v>83</v>
      </c>
      <c r="AV707" s="260" t="s">
        <v>140</v>
      </c>
      <c r="AW707" s="260" t="s">
        <v>30</v>
      </c>
      <c r="AX707" s="260" t="s">
        <v>81</v>
      </c>
      <c r="AY707" s="262" t="s">
        <v>134</v>
      </c>
    </row>
    <row r="708" spans="1:65" s="152" customFormat="1" ht="24.2" customHeight="1" x14ac:dyDescent="0.4">
      <c r="A708" s="149"/>
      <c r="B708" s="150"/>
      <c r="C708" s="230" t="s">
        <v>566</v>
      </c>
      <c r="D708" s="230" t="s">
        <v>136</v>
      </c>
      <c r="E708" s="231" t="s">
        <v>567</v>
      </c>
      <c r="F708" s="232" t="s">
        <v>568</v>
      </c>
      <c r="G708" s="233" t="s">
        <v>569</v>
      </c>
      <c r="H708" s="234">
        <v>10.365</v>
      </c>
      <c r="I708" s="75">
        <v>400</v>
      </c>
      <c r="J708" s="235">
        <f>ROUND(I708*H708,2)</f>
        <v>4146</v>
      </c>
      <c r="K708" s="236"/>
      <c r="L708" s="150"/>
      <c r="M708" s="237" t="s">
        <v>1</v>
      </c>
      <c r="N708" s="238" t="s">
        <v>38</v>
      </c>
      <c r="O708" s="239"/>
      <c r="P708" s="240">
        <f>O708*H708</f>
        <v>0</v>
      </c>
      <c r="Q708" s="240">
        <v>0</v>
      </c>
      <c r="R708" s="240">
        <f>Q708*H708</f>
        <v>0</v>
      </c>
      <c r="S708" s="240">
        <v>0</v>
      </c>
      <c r="T708" s="241">
        <f>S708*H708</f>
        <v>0</v>
      </c>
      <c r="U708" s="149"/>
      <c r="V708" s="149"/>
      <c r="W708" s="149"/>
      <c r="X708" s="149"/>
      <c r="Y708" s="149"/>
      <c r="Z708" s="149"/>
      <c r="AA708" s="149"/>
      <c r="AB708" s="149"/>
      <c r="AC708" s="149"/>
      <c r="AD708" s="149"/>
      <c r="AE708" s="149"/>
      <c r="AR708" s="242" t="s">
        <v>307</v>
      </c>
      <c r="AT708" s="242" t="s">
        <v>136</v>
      </c>
      <c r="AU708" s="242" t="s">
        <v>83</v>
      </c>
      <c r="AY708" s="142" t="s">
        <v>134</v>
      </c>
      <c r="BE708" s="243">
        <f>IF(N708="základní",J708,0)</f>
        <v>4146</v>
      </c>
      <c r="BF708" s="243">
        <f>IF(N708="snížená",J708,0)</f>
        <v>0</v>
      </c>
      <c r="BG708" s="243">
        <f>IF(N708="zákl. přenesená",J708,0)</f>
        <v>0</v>
      </c>
      <c r="BH708" s="243">
        <f>IF(N708="sníž. přenesená",J708,0)</f>
        <v>0</v>
      </c>
      <c r="BI708" s="243">
        <f>IF(N708="nulová",J708,0)</f>
        <v>0</v>
      </c>
      <c r="BJ708" s="142" t="s">
        <v>81</v>
      </c>
      <c r="BK708" s="243">
        <f>ROUND(I708*H708,2)</f>
        <v>4146</v>
      </c>
      <c r="BL708" s="142" t="s">
        <v>307</v>
      </c>
      <c r="BM708" s="242" t="s">
        <v>570</v>
      </c>
    </row>
    <row r="709" spans="1:65" s="244" customFormat="1" x14ac:dyDescent="0.4">
      <c r="B709" s="245"/>
      <c r="D709" s="246" t="s">
        <v>142</v>
      </c>
      <c r="E709" s="247" t="s">
        <v>1</v>
      </c>
      <c r="F709" s="248" t="s">
        <v>565</v>
      </c>
      <c r="H709" s="247" t="s">
        <v>1</v>
      </c>
      <c r="L709" s="245"/>
      <c r="M709" s="249"/>
      <c r="N709" s="250"/>
      <c r="O709" s="250"/>
      <c r="P709" s="250"/>
      <c r="Q709" s="250"/>
      <c r="R709" s="250"/>
      <c r="S709" s="250"/>
      <c r="T709" s="251"/>
      <c r="AT709" s="247" t="s">
        <v>142</v>
      </c>
      <c r="AU709" s="247" t="s">
        <v>83</v>
      </c>
      <c r="AV709" s="244" t="s">
        <v>81</v>
      </c>
      <c r="AW709" s="244" t="s">
        <v>30</v>
      </c>
      <c r="AX709" s="244" t="s">
        <v>73</v>
      </c>
      <c r="AY709" s="247" t="s">
        <v>134</v>
      </c>
    </row>
    <row r="710" spans="1:65" s="252" customFormat="1" x14ac:dyDescent="0.4">
      <c r="B710" s="253"/>
      <c r="D710" s="246" t="s">
        <v>142</v>
      </c>
      <c r="E710" s="254" t="s">
        <v>1</v>
      </c>
      <c r="F710" s="255" t="s">
        <v>571</v>
      </c>
      <c r="H710" s="256">
        <v>7.0650000000000004</v>
      </c>
      <c r="L710" s="253"/>
      <c r="M710" s="257"/>
      <c r="N710" s="258"/>
      <c r="O710" s="258"/>
      <c r="P710" s="258"/>
      <c r="Q710" s="258"/>
      <c r="R710" s="258"/>
      <c r="S710" s="258"/>
      <c r="T710" s="259"/>
      <c r="AT710" s="254" t="s">
        <v>142</v>
      </c>
      <c r="AU710" s="254" t="s">
        <v>83</v>
      </c>
      <c r="AV710" s="252" t="s">
        <v>83</v>
      </c>
      <c r="AW710" s="252" t="s">
        <v>30</v>
      </c>
      <c r="AX710" s="252" t="s">
        <v>73</v>
      </c>
      <c r="AY710" s="254" t="s">
        <v>134</v>
      </c>
    </row>
    <row r="711" spans="1:65" s="244" customFormat="1" x14ac:dyDescent="0.4">
      <c r="B711" s="245"/>
      <c r="D711" s="246" t="s">
        <v>142</v>
      </c>
      <c r="E711" s="247" t="s">
        <v>1</v>
      </c>
      <c r="F711" s="248" t="s">
        <v>572</v>
      </c>
      <c r="H711" s="247" t="s">
        <v>1</v>
      </c>
      <c r="L711" s="245"/>
      <c r="M711" s="249"/>
      <c r="N711" s="250"/>
      <c r="O711" s="250"/>
      <c r="P711" s="250"/>
      <c r="Q711" s="250"/>
      <c r="R711" s="250"/>
      <c r="S711" s="250"/>
      <c r="T711" s="251"/>
      <c r="AT711" s="247" t="s">
        <v>142</v>
      </c>
      <c r="AU711" s="247" t="s">
        <v>83</v>
      </c>
      <c r="AV711" s="244" t="s">
        <v>81</v>
      </c>
      <c r="AW711" s="244" t="s">
        <v>30</v>
      </c>
      <c r="AX711" s="244" t="s">
        <v>73</v>
      </c>
      <c r="AY711" s="247" t="s">
        <v>134</v>
      </c>
    </row>
    <row r="712" spans="1:65" s="252" customFormat="1" x14ac:dyDescent="0.4">
      <c r="B712" s="253"/>
      <c r="D712" s="246" t="s">
        <v>142</v>
      </c>
      <c r="E712" s="254" t="s">
        <v>1</v>
      </c>
      <c r="F712" s="255" t="s">
        <v>573</v>
      </c>
      <c r="H712" s="256">
        <v>3.3</v>
      </c>
      <c r="L712" s="253"/>
      <c r="M712" s="257"/>
      <c r="N712" s="258"/>
      <c r="O712" s="258"/>
      <c r="P712" s="258"/>
      <c r="Q712" s="258"/>
      <c r="R712" s="258"/>
      <c r="S712" s="258"/>
      <c r="T712" s="259"/>
      <c r="AT712" s="254" t="s">
        <v>142</v>
      </c>
      <c r="AU712" s="254" t="s">
        <v>83</v>
      </c>
      <c r="AV712" s="252" t="s">
        <v>83</v>
      </c>
      <c r="AW712" s="252" t="s">
        <v>30</v>
      </c>
      <c r="AX712" s="252" t="s">
        <v>73</v>
      </c>
      <c r="AY712" s="254" t="s">
        <v>134</v>
      </c>
    </row>
    <row r="713" spans="1:65" s="260" customFormat="1" x14ac:dyDescent="0.4">
      <c r="B713" s="261"/>
      <c r="D713" s="246" t="s">
        <v>142</v>
      </c>
      <c r="E713" s="262" t="s">
        <v>1</v>
      </c>
      <c r="F713" s="263" t="s">
        <v>164</v>
      </c>
      <c r="H713" s="264">
        <v>10.365</v>
      </c>
      <c r="L713" s="261"/>
      <c r="M713" s="265"/>
      <c r="N713" s="266"/>
      <c r="O713" s="266"/>
      <c r="P713" s="266"/>
      <c r="Q713" s="266"/>
      <c r="R713" s="266"/>
      <c r="S713" s="266"/>
      <c r="T713" s="267"/>
      <c r="AT713" s="262" t="s">
        <v>142</v>
      </c>
      <c r="AU713" s="262" t="s">
        <v>83</v>
      </c>
      <c r="AV713" s="260" t="s">
        <v>140</v>
      </c>
      <c r="AW713" s="260" t="s">
        <v>30</v>
      </c>
      <c r="AX713" s="260" t="s">
        <v>81</v>
      </c>
      <c r="AY713" s="262" t="s">
        <v>134</v>
      </c>
    </row>
    <row r="714" spans="1:65" s="217" customFormat="1" ht="22.9" customHeight="1" x14ac:dyDescent="0.5">
      <c r="B714" s="218"/>
      <c r="D714" s="219" t="s">
        <v>72</v>
      </c>
      <c r="E714" s="228" t="s">
        <v>574</v>
      </c>
      <c r="F714" s="228" t="s">
        <v>575</v>
      </c>
      <c r="J714" s="229">
        <f>BK714</f>
        <v>252613.2</v>
      </c>
      <c r="L714" s="218"/>
      <c r="M714" s="222"/>
      <c r="N714" s="223"/>
      <c r="O714" s="223"/>
      <c r="P714" s="224">
        <f>SUM(P715:P734)</f>
        <v>0</v>
      </c>
      <c r="Q714" s="223"/>
      <c r="R714" s="224">
        <f>SUM(R715:R734)</f>
        <v>0.40129799999999999</v>
      </c>
      <c r="S714" s="223"/>
      <c r="T714" s="225">
        <f>SUM(T715:T734)</f>
        <v>0.424848</v>
      </c>
      <c r="AR714" s="219" t="s">
        <v>83</v>
      </c>
      <c r="AT714" s="226" t="s">
        <v>72</v>
      </c>
      <c r="AU714" s="226" t="s">
        <v>81</v>
      </c>
      <c r="AY714" s="219" t="s">
        <v>134</v>
      </c>
      <c r="BK714" s="227">
        <f>SUM(BK715:BK734)</f>
        <v>252613.2</v>
      </c>
    </row>
    <row r="715" spans="1:65" s="152" customFormat="1" ht="16.5" customHeight="1" x14ac:dyDescent="0.4">
      <c r="A715" s="149"/>
      <c r="B715" s="150"/>
      <c r="C715" s="230" t="s">
        <v>576</v>
      </c>
      <c r="D715" s="230" t="s">
        <v>136</v>
      </c>
      <c r="E715" s="231" t="s">
        <v>577</v>
      </c>
      <c r="F715" s="232" t="s">
        <v>578</v>
      </c>
      <c r="G715" s="233" t="s">
        <v>192</v>
      </c>
      <c r="H715" s="234">
        <v>84.3</v>
      </c>
      <c r="I715" s="75">
        <v>200</v>
      </c>
      <c r="J715" s="235">
        <f>ROUND(I715*H715,2)</f>
        <v>16860</v>
      </c>
      <c r="K715" s="236"/>
      <c r="L715" s="150"/>
      <c r="M715" s="237" t="s">
        <v>1</v>
      </c>
      <c r="N715" s="238" t="s">
        <v>38</v>
      </c>
      <c r="O715" s="239"/>
      <c r="P715" s="240">
        <f>O715*H715</f>
        <v>0</v>
      </c>
      <c r="Q715" s="240">
        <v>0</v>
      </c>
      <c r="R715" s="240">
        <f>Q715*H715</f>
        <v>0</v>
      </c>
      <c r="S715" s="240">
        <v>2.5999999999999999E-3</v>
      </c>
      <c r="T715" s="241">
        <f>S715*H715</f>
        <v>0.21917999999999999</v>
      </c>
      <c r="U715" s="149"/>
      <c r="V715" s="149"/>
      <c r="W715" s="149"/>
      <c r="X715" s="149"/>
      <c r="Y715" s="149"/>
      <c r="Z715" s="149"/>
      <c r="AA715" s="149"/>
      <c r="AB715" s="149"/>
      <c r="AC715" s="149"/>
      <c r="AD715" s="149"/>
      <c r="AE715" s="149"/>
      <c r="AR715" s="242" t="s">
        <v>307</v>
      </c>
      <c r="AT715" s="242" t="s">
        <v>136</v>
      </c>
      <c r="AU715" s="242" t="s">
        <v>83</v>
      </c>
      <c r="AY715" s="142" t="s">
        <v>134</v>
      </c>
      <c r="BE715" s="243">
        <f>IF(N715="základní",J715,0)</f>
        <v>16860</v>
      </c>
      <c r="BF715" s="243">
        <f>IF(N715="snížená",J715,0)</f>
        <v>0</v>
      </c>
      <c r="BG715" s="243">
        <f>IF(N715="zákl. přenesená",J715,0)</f>
        <v>0</v>
      </c>
      <c r="BH715" s="243">
        <f>IF(N715="sníž. přenesená",J715,0)</f>
        <v>0</v>
      </c>
      <c r="BI715" s="243">
        <f>IF(N715="nulová",J715,0)</f>
        <v>0</v>
      </c>
      <c r="BJ715" s="142" t="s">
        <v>81</v>
      </c>
      <c r="BK715" s="243">
        <f>ROUND(I715*H715,2)</f>
        <v>16860</v>
      </c>
      <c r="BL715" s="142" t="s">
        <v>307</v>
      </c>
      <c r="BM715" s="242" t="s">
        <v>579</v>
      </c>
    </row>
    <row r="716" spans="1:65" s="244" customFormat="1" x14ac:dyDescent="0.4">
      <c r="B716" s="245"/>
      <c r="D716" s="246" t="s">
        <v>142</v>
      </c>
      <c r="E716" s="247" t="s">
        <v>1</v>
      </c>
      <c r="F716" s="248" t="s">
        <v>580</v>
      </c>
      <c r="H716" s="247" t="s">
        <v>1</v>
      </c>
      <c r="L716" s="245"/>
      <c r="M716" s="249"/>
      <c r="N716" s="250"/>
      <c r="O716" s="250"/>
      <c r="P716" s="250"/>
      <c r="Q716" s="250"/>
      <c r="R716" s="250"/>
      <c r="S716" s="250"/>
      <c r="T716" s="251"/>
      <c r="AT716" s="247" t="s">
        <v>142</v>
      </c>
      <c r="AU716" s="247" t="s">
        <v>83</v>
      </c>
      <c r="AV716" s="244" t="s">
        <v>81</v>
      </c>
      <c r="AW716" s="244" t="s">
        <v>30</v>
      </c>
      <c r="AX716" s="244" t="s">
        <v>73</v>
      </c>
      <c r="AY716" s="247" t="s">
        <v>134</v>
      </c>
    </row>
    <row r="717" spans="1:65" s="252" customFormat="1" x14ac:dyDescent="0.4">
      <c r="B717" s="253"/>
      <c r="D717" s="246" t="s">
        <v>142</v>
      </c>
      <c r="E717" s="254" t="s">
        <v>1</v>
      </c>
      <c r="F717" s="255" t="s">
        <v>581</v>
      </c>
      <c r="H717" s="256">
        <v>84.3</v>
      </c>
      <c r="L717" s="253"/>
      <c r="M717" s="257"/>
      <c r="N717" s="258"/>
      <c r="O717" s="258"/>
      <c r="P717" s="258"/>
      <c r="Q717" s="258"/>
      <c r="R717" s="258"/>
      <c r="S717" s="258"/>
      <c r="T717" s="259"/>
      <c r="AT717" s="254" t="s">
        <v>142</v>
      </c>
      <c r="AU717" s="254" t="s">
        <v>83</v>
      </c>
      <c r="AV717" s="252" t="s">
        <v>83</v>
      </c>
      <c r="AW717" s="252" t="s">
        <v>30</v>
      </c>
      <c r="AX717" s="252" t="s">
        <v>73</v>
      </c>
      <c r="AY717" s="254" t="s">
        <v>134</v>
      </c>
    </row>
    <row r="718" spans="1:65" s="260" customFormat="1" x14ac:dyDescent="0.4">
      <c r="B718" s="261"/>
      <c r="D718" s="246" t="s">
        <v>142</v>
      </c>
      <c r="E718" s="262" t="s">
        <v>1</v>
      </c>
      <c r="F718" s="263" t="s">
        <v>164</v>
      </c>
      <c r="H718" s="264">
        <v>84.3</v>
      </c>
      <c r="L718" s="261"/>
      <c r="M718" s="265"/>
      <c r="N718" s="266"/>
      <c r="O718" s="266"/>
      <c r="P718" s="266"/>
      <c r="Q718" s="266"/>
      <c r="R718" s="266"/>
      <c r="S718" s="266"/>
      <c r="T718" s="267"/>
      <c r="AT718" s="262" t="s">
        <v>142</v>
      </c>
      <c r="AU718" s="262" t="s">
        <v>83</v>
      </c>
      <c r="AV718" s="260" t="s">
        <v>140</v>
      </c>
      <c r="AW718" s="260" t="s">
        <v>30</v>
      </c>
      <c r="AX718" s="260" t="s">
        <v>81</v>
      </c>
      <c r="AY718" s="262" t="s">
        <v>134</v>
      </c>
    </row>
    <row r="719" spans="1:65" s="152" customFormat="1" ht="16.5" customHeight="1" x14ac:dyDescent="0.4">
      <c r="A719" s="149"/>
      <c r="B719" s="150"/>
      <c r="C719" s="230" t="s">
        <v>582</v>
      </c>
      <c r="D719" s="230" t="s">
        <v>136</v>
      </c>
      <c r="E719" s="231" t="s">
        <v>583</v>
      </c>
      <c r="F719" s="232" t="s">
        <v>584</v>
      </c>
      <c r="G719" s="233" t="s">
        <v>192</v>
      </c>
      <c r="H719" s="234">
        <v>52.2</v>
      </c>
      <c r="I719" s="75">
        <v>100</v>
      </c>
      <c r="J719" s="235">
        <f>ROUND(I719*H719,2)</f>
        <v>5220</v>
      </c>
      <c r="K719" s="236"/>
      <c r="L719" s="150"/>
      <c r="M719" s="237" t="s">
        <v>1</v>
      </c>
      <c r="N719" s="238" t="s">
        <v>38</v>
      </c>
      <c r="O719" s="239"/>
      <c r="P719" s="240">
        <f>O719*H719</f>
        <v>0</v>
      </c>
      <c r="Q719" s="240">
        <v>0</v>
      </c>
      <c r="R719" s="240">
        <f>Q719*H719</f>
        <v>0</v>
      </c>
      <c r="S719" s="240">
        <v>3.9399999999999999E-3</v>
      </c>
      <c r="T719" s="241">
        <f>S719*H719</f>
        <v>0.20566800000000002</v>
      </c>
      <c r="U719" s="149"/>
      <c r="V719" s="149"/>
      <c r="W719" s="149"/>
      <c r="X719" s="149"/>
      <c r="Y719" s="149"/>
      <c r="Z719" s="149"/>
      <c r="AA719" s="149"/>
      <c r="AB719" s="149"/>
      <c r="AC719" s="149"/>
      <c r="AD719" s="149"/>
      <c r="AE719" s="149"/>
      <c r="AR719" s="242" t="s">
        <v>307</v>
      </c>
      <c r="AT719" s="242" t="s">
        <v>136</v>
      </c>
      <c r="AU719" s="242" t="s">
        <v>83</v>
      </c>
      <c r="AY719" s="142" t="s">
        <v>134</v>
      </c>
      <c r="BE719" s="243">
        <f>IF(N719="základní",J719,0)</f>
        <v>5220</v>
      </c>
      <c r="BF719" s="243">
        <f>IF(N719="snížená",J719,0)</f>
        <v>0</v>
      </c>
      <c r="BG719" s="243">
        <f>IF(N719="zákl. přenesená",J719,0)</f>
        <v>0</v>
      </c>
      <c r="BH719" s="243">
        <f>IF(N719="sníž. přenesená",J719,0)</f>
        <v>0</v>
      </c>
      <c r="BI719" s="243">
        <f>IF(N719="nulová",J719,0)</f>
        <v>0</v>
      </c>
      <c r="BJ719" s="142" t="s">
        <v>81</v>
      </c>
      <c r="BK719" s="243">
        <f>ROUND(I719*H719,2)</f>
        <v>5220</v>
      </c>
      <c r="BL719" s="142" t="s">
        <v>307</v>
      </c>
      <c r="BM719" s="242" t="s">
        <v>585</v>
      </c>
    </row>
    <row r="720" spans="1:65" s="244" customFormat="1" x14ac:dyDescent="0.4">
      <c r="B720" s="245"/>
      <c r="D720" s="246" t="s">
        <v>142</v>
      </c>
      <c r="E720" s="247" t="s">
        <v>1</v>
      </c>
      <c r="F720" s="248" t="s">
        <v>586</v>
      </c>
      <c r="H720" s="247" t="s">
        <v>1</v>
      </c>
      <c r="L720" s="245"/>
      <c r="M720" s="249"/>
      <c r="N720" s="250"/>
      <c r="O720" s="250"/>
      <c r="P720" s="250"/>
      <c r="Q720" s="250"/>
      <c r="R720" s="250"/>
      <c r="S720" s="250"/>
      <c r="T720" s="251"/>
      <c r="AT720" s="247" t="s">
        <v>142</v>
      </c>
      <c r="AU720" s="247" t="s">
        <v>83</v>
      </c>
      <c r="AV720" s="244" t="s">
        <v>81</v>
      </c>
      <c r="AW720" s="244" t="s">
        <v>30</v>
      </c>
      <c r="AX720" s="244" t="s">
        <v>73</v>
      </c>
      <c r="AY720" s="247" t="s">
        <v>134</v>
      </c>
    </row>
    <row r="721" spans="1:65" s="252" customFormat="1" x14ac:dyDescent="0.4">
      <c r="B721" s="253"/>
      <c r="D721" s="246" t="s">
        <v>142</v>
      </c>
      <c r="E721" s="254" t="s">
        <v>1</v>
      </c>
      <c r="F721" s="255" t="s">
        <v>587</v>
      </c>
      <c r="H721" s="256">
        <v>40.799999999999997</v>
      </c>
      <c r="L721" s="253"/>
      <c r="M721" s="257"/>
      <c r="N721" s="258"/>
      <c r="O721" s="258"/>
      <c r="P721" s="258"/>
      <c r="Q721" s="258"/>
      <c r="R721" s="258"/>
      <c r="S721" s="258"/>
      <c r="T721" s="259"/>
      <c r="AT721" s="254" t="s">
        <v>142</v>
      </c>
      <c r="AU721" s="254" t="s">
        <v>83</v>
      </c>
      <c r="AV721" s="252" t="s">
        <v>83</v>
      </c>
      <c r="AW721" s="252" t="s">
        <v>30</v>
      </c>
      <c r="AX721" s="252" t="s">
        <v>73</v>
      </c>
      <c r="AY721" s="254" t="s">
        <v>134</v>
      </c>
    </row>
    <row r="722" spans="1:65" s="252" customFormat="1" x14ac:dyDescent="0.4">
      <c r="B722" s="253"/>
      <c r="D722" s="246" t="s">
        <v>142</v>
      </c>
      <c r="E722" s="254" t="s">
        <v>1</v>
      </c>
      <c r="F722" s="255" t="s">
        <v>588</v>
      </c>
      <c r="H722" s="256">
        <v>11.4</v>
      </c>
      <c r="L722" s="253"/>
      <c r="M722" s="257"/>
      <c r="N722" s="258"/>
      <c r="O722" s="258"/>
      <c r="P722" s="258"/>
      <c r="Q722" s="258"/>
      <c r="R722" s="258"/>
      <c r="S722" s="258"/>
      <c r="T722" s="259"/>
      <c r="AT722" s="254" t="s">
        <v>142</v>
      </c>
      <c r="AU722" s="254" t="s">
        <v>83</v>
      </c>
      <c r="AV722" s="252" t="s">
        <v>83</v>
      </c>
      <c r="AW722" s="252" t="s">
        <v>30</v>
      </c>
      <c r="AX722" s="252" t="s">
        <v>73</v>
      </c>
      <c r="AY722" s="254" t="s">
        <v>134</v>
      </c>
    </row>
    <row r="723" spans="1:65" s="260" customFormat="1" x14ac:dyDescent="0.4">
      <c r="B723" s="261"/>
      <c r="D723" s="246" t="s">
        <v>142</v>
      </c>
      <c r="E723" s="262" t="s">
        <v>1</v>
      </c>
      <c r="F723" s="263" t="s">
        <v>164</v>
      </c>
      <c r="H723" s="264">
        <v>52.199999999999996</v>
      </c>
      <c r="L723" s="261"/>
      <c r="M723" s="265"/>
      <c r="N723" s="266"/>
      <c r="O723" s="266"/>
      <c r="P723" s="266"/>
      <c r="Q723" s="266"/>
      <c r="R723" s="266"/>
      <c r="S723" s="266"/>
      <c r="T723" s="267"/>
      <c r="AT723" s="262" t="s">
        <v>142</v>
      </c>
      <c r="AU723" s="262" t="s">
        <v>83</v>
      </c>
      <c r="AV723" s="260" t="s">
        <v>140</v>
      </c>
      <c r="AW723" s="260" t="s">
        <v>30</v>
      </c>
      <c r="AX723" s="260" t="s">
        <v>81</v>
      </c>
      <c r="AY723" s="262" t="s">
        <v>134</v>
      </c>
    </row>
    <row r="724" spans="1:65" s="152" customFormat="1" ht="33" customHeight="1" x14ac:dyDescent="0.4">
      <c r="A724" s="149"/>
      <c r="B724" s="150"/>
      <c r="C724" s="230" t="s">
        <v>589</v>
      </c>
      <c r="D724" s="230" t="s">
        <v>136</v>
      </c>
      <c r="E724" s="231" t="s">
        <v>590</v>
      </c>
      <c r="F724" s="232" t="s">
        <v>591</v>
      </c>
      <c r="G724" s="233" t="s">
        <v>192</v>
      </c>
      <c r="H724" s="234">
        <v>84.3</v>
      </c>
      <c r="I724" s="75">
        <v>2000</v>
      </c>
      <c r="J724" s="235">
        <f>ROUND(I724*H724,2)</f>
        <v>168600</v>
      </c>
      <c r="K724" s="236"/>
      <c r="L724" s="150"/>
      <c r="M724" s="237" t="s">
        <v>1</v>
      </c>
      <c r="N724" s="238" t="s">
        <v>38</v>
      </c>
      <c r="O724" s="239"/>
      <c r="P724" s="240">
        <f>O724*H724</f>
        <v>0</v>
      </c>
      <c r="Q724" s="240">
        <v>3.46E-3</v>
      </c>
      <c r="R724" s="240">
        <f>Q724*H724</f>
        <v>0.29167799999999999</v>
      </c>
      <c r="S724" s="240">
        <v>0</v>
      </c>
      <c r="T724" s="241">
        <f>S724*H724</f>
        <v>0</v>
      </c>
      <c r="U724" s="149"/>
      <c r="V724" s="149"/>
      <c r="W724" s="149"/>
      <c r="X724" s="149"/>
      <c r="Y724" s="149"/>
      <c r="Z724" s="149"/>
      <c r="AA724" s="149"/>
      <c r="AB724" s="149"/>
      <c r="AC724" s="149"/>
      <c r="AD724" s="149"/>
      <c r="AE724" s="149"/>
      <c r="AR724" s="242" t="s">
        <v>307</v>
      </c>
      <c r="AT724" s="242" t="s">
        <v>136</v>
      </c>
      <c r="AU724" s="242" t="s">
        <v>83</v>
      </c>
      <c r="AY724" s="142" t="s">
        <v>134</v>
      </c>
      <c r="BE724" s="243">
        <f>IF(N724="základní",J724,0)</f>
        <v>168600</v>
      </c>
      <c r="BF724" s="243">
        <f>IF(N724="snížená",J724,0)</f>
        <v>0</v>
      </c>
      <c r="BG724" s="243">
        <f>IF(N724="zákl. přenesená",J724,0)</f>
        <v>0</v>
      </c>
      <c r="BH724" s="243">
        <f>IF(N724="sníž. přenesená",J724,0)</f>
        <v>0</v>
      </c>
      <c r="BI724" s="243">
        <f>IF(N724="nulová",J724,0)</f>
        <v>0</v>
      </c>
      <c r="BJ724" s="142" t="s">
        <v>81</v>
      </c>
      <c r="BK724" s="243">
        <f>ROUND(I724*H724,2)</f>
        <v>168600</v>
      </c>
      <c r="BL724" s="142" t="s">
        <v>307</v>
      </c>
      <c r="BM724" s="242" t="s">
        <v>592</v>
      </c>
    </row>
    <row r="725" spans="1:65" s="244" customFormat="1" x14ac:dyDescent="0.4">
      <c r="B725" s="245"/>
      <c r="D725" s="246" t="s">
        <v>142</v>
      </c>
      <c r="E725" s="247" t="s">
        <v>1</v>
      </c>
      <c r="F725" s="248" t="s">
        <v>593</v>
      </c>
      <c r="H725" s="247" t="s">
        <v>1</v>
      </c>
      <c r="L725" s="245"/>
      <c r="M725" s="249"/>
      <c r="N725" s="250"/>
      <c r="O725" s="250"/>
      <c r="P725" s="250"/>
      <c r="Q725" s="250"/>
      <c r="R725" s="250"/>
      <c r="S725" s="250"/>
      <c r="T725" s="251"/>
      <c r="AT725" s="247" t="s">
        <v>142</v>
      </c>
      <c r="AU725" s="247" t="s">
        <v>83</v>
      </c>
      <c r="AV725" s="244" t="s">
        <v>81</v>
      </c>
      <c r="AW725" s="244" t="s">
        <v>30</v>
      </c>
      <c r="AX725" s="244" t="s">
        <v>73</v>
      </c>
      <c r="AY725" s="247" t="s">
        <v>134</v>
      </c>
    </row>
    <row r="726" spans="1:65" s="252" customFormat="1" x14ac:dyDescent="0.4">
      <c r="B726" s="253"/>
      <c r="D726" s="246" t="s">
        <v>142</v>
      </c>
      <c r="E726" s="254" t="s">
        <v>1</v>
      </c>
      <c r="F726" s="255" t="s">
        <v>581</v>
      </c>
      <c r="H726" s="256">
        <v>84.3</v>
      </c>
      <c r="L726" s="253"/>
      <c r="M726" s="257"/>
      <c r="N726" s="258"/>
      <c r="O726" s="258"/>
      <c r="P726" s="258"/>
      <c r="Q726" s="258"/>
      <c r="R726" s="258"/>
      <c r="S726" s="258"/>
      <c r="T726" s="259"/>
      <c r="AT726" s="254" t="s">
        <v>142</v>
      </c>
      <c r="AU726" s="254" t="s">
        <v>83</v>
      </c>
      <c r="AV726" s="252" t="s">
        <v>83</v>
      </c>
      <c r="AW726" s="252" t="s">
        <v>30</v>
      </c>
      <c r="AX726" s="252" t="s">
        <v>73</v>
      </c>
      <c r="AY726" s="254" t="s">
        <v>134</v>
      </c>
    </row>
    <row r="727" spans="1:65" s="260" customFormat="1" x14ac:dyDescent="0.4">
      <c r="B727" s="261"/>
      <c r="D727" s="246" t="s">
        <v>142</v>
      </c>
      <c r="E727" s="262" t="s">
        <v>1</v>
      </c>
      <c r="F727" s="263" t="s">
        <v>164</v>
      </c>
      <c r="H727" s="264">
        <v>84.3</v>
      </c>
      <c r="L727" s="261"/>
      <c r="M727" s="265"/>
      <c r="N727" s="266"/>
      <c r="O727" s="266"/>
      <c r="P727" s="266"/>
      <c r="Q727" s="266"/>
      <c r="R727" s="266"/>
      <c r="S727" s="266"/>
      <c r="T727" s="267"/>
      <c r="AT727" s="262" t="s">
        <v>142</v>
      </c>
      <c r="AU727" s="262" t="s">
        <v>83</v>
      </c>
      <c r="AV727" s="260" t="s">
        <v>140</v>
      </c>
      <c r="AW727" s="260" t="s">
        <v>30</v>
      </c>
      <c r="AX727" s="260" t="s">
        <v>81</v>
      </c>
      <c r="AY727" s="262" t="s">
        <v>134</v>
      </c>
    </row>
    <row r="728" spans="1:65" s="152" customFormat="1" ht="24.2" customHeight="1" x14ac:dyDescent="0.4">
      <c r="A728" s="149"/>
      <c r="B728" s="150"/>
      <c r="C728" s="230" t="s">
        <v>594</v>
      </c>
      <c r="D728" s="230" t="s">
        <v>136</v>
      </c>
      <c r="E728" s="231" t="s">
        <v>595</v>
      </c>
      <c r="F728" s="232" t="s">
        <v>596</v>
      </c>
      <c r="G728" s="233" t="s">
        <v>192</v>
      </c>
      <c r="H728" s="234">
        <v>52.2</v>
      </c>
      <c r="I728" s="75">
        <v>900</v>
      </c>
      <c r="J728" s="235">
        <f>ROUND(I728*H728,2)</f>
        <v>46980</v>
      </c>
      <c r="K728" s="236"/>
      <c r="L728" s="150"/>
      <c r="M728" s="237" t="s">
        <v>1</v>
      </c>
      <c r="N728" s="238" t="s">
        <v>38</v>
      </c>
      <c r="O728" s="239"/>
      <c r="P728" s="240">
        <f>O728*H728</f>
        <v>0</v>
      </c>
      <c r="Q728" s="240">
        <v>2.0999999999999999E-3</v>
      </c>
      <c r="R728" s="240">
        <f>Q728*H728</f>
        <v>0.10962</v>
      </c>
      <c r="S728" s="240">
        <v>0</v>
      </c>
      <c r="T728" s="241">
        <f>S728*H728</f>
        <v>0</v>
      </c>
      <c r="U728" s="149"/>
      <c r="V728" s="149"/>
      <c r="W728" s="149"/>
      <c r="X728" s="149"/>
      <c r="Y728" s="149"/>
      <c r="Z728" s="149"/>
      <c r="AA728" s="149"/>
      <c r="AB728" s="149"/>
      <c r="AC728" s="149"/>
      <c r="AD728" s="149"/>
      <c r="AE728" s="149"/>
      <c r="AR728" s="242" t="s">
        <v>307</v>
      </c>
      <c r="AT728" s="242" t="s">
        <v>136</v>
      </c>
      <c r="AU728" s="242" t="s">
        <v>83</v>
      </c>
      <c r="AY728" s="142" t="s">
        <v>134</v>
      </c>
      <c r="BE728" s="243">
        <f>IF(N728="základní",J728,0)</f>
        <v>46980</v>
      </c>
      <c r="BF728" s="243">
        <f>IF(N728="snížená",J728,0)</f>
        <v>0</v>
      </c>
      <c r="BG728" s="243">
        <f>IF(N728="zákl. přenesená",J728,0)</f>
        <v>0</v>
      </c>
      <c r="BH728" s="243">
        <f>IF(N728="sníž. přenesená",J728,0)</f>
        <v>0</v>
      </c>
      <c r="BI728" s="243">
        <f>IF(N728="nulová",J728,0)</f>
        <v>0</v>
      </c>
      <c r="BJ728" s="142" t="s">
        <v>81</v>
      </c>
      <c r="BK728" s="243">
        <f>ROUND(I728*H728,2)</f>
        <v>46980</v>
      </c>
      <c r="BL728" s="142" t="s">
        <v>307</v>
      </c>
      <c r="BM728" s="242" t="s">
        <v>597</v>
      </c>
    </row>
    <row r="729" spans="1:65" s="244" customFormat="1" x14ac:dyDescent="0.4">
      <c r="B729" s="245"/>
      <c r="D729" s="246" t="s">
        <v>142</v>
      </c>
      <c r="E729" s="247" t="s">
        <v>1</v>
      </c>
      <c r="F729" s="248" t="s">
        <v>586</v>
      </c>
      <c r="H729" s="247" t="s">
        <v>1</v>
      </c>
      <c r="L729" s="245"/>
      <c r="M729" s="249"/>
      <c r="N729" s="250"/>
      <c r="O729" s="250"/>
      <c r="P729" s="250"/>
      <c r="Q729" s="250"/>
      <c r="R729" s="250"/>
      <c r="S729" s="250"/>
      <c r="T729" s="251"/>
      <c r="AT729" s="247" t="s">
        <v>142</v>
      </c>
      <c r="AU729" s="247" t="s">
        <v>83</v>
      </c>
      <c r="AV729" s="244" t="s">
        <v>81</v>
      </c>
      <c r="AW729" s="244" t="s">
        <v>30</v>
      </c>
      <c r="AX729" s="244" t="s">
        <v>73</v>
      </c>
      <c r="AY729" s="247" t="s">
        <v>134</v>
      </c>
    </row>
    <row r="730" spans="1:65" s="252" customFormat="1" x14ac:dyDescent="0.4">
      <c r="B730" s="253"/>
      <c r="D730" s="246" t="s">
        <v>142</v>
      </c>
      <c r="E730" s="254" t="s">
        <v>1</v>
      </c>
      <c r="F730" s="255" t="s">
        <v>587</v>
      </c>
      <c r="H730" s="256">
        <v>40.799999999999997</v>
      </c>
      <c r="L730" s="253"/>
      <c r="M730" s="257"/>
      <c r="N730" s="258"/>
      <c r="O730" s="258"/>
      <c r="P730" s="258"/>
      <c r="Q730" s="258"/>
      <c r="R730" s="258"/>
      <c r="S730" s="258"/>
      <c r="T730" s="259"/>
      <c r="AT730" s="254" t="s">
        <v>142</v>
      </c>
      <c r="AU730" s="254" t="s">
        <v>83</v>
      </c>
      <c r="AV730" s="252" t="s">
        <v>83</v>
      </c>
      <c r="AW730" s="252" t="s">
        <v>30</v>
      </c>
      <c r="AX730" s="252" t="s">
        <v>73</v>
      </c>
      <c r="AY730" s="254" t="s">
        <v>134</v>
      </c>
    </row>
    <row r="731" spans="1:65" s="252" customFormat="1" x14ac:dyDescent="0.4">
      <c r="B731" s="253"/>
      <c r="D731" s="246" t="s">
        <v>142</v>
      </c>
      <c r="E731" s="254" t="s">
        <v>1</v>
      </c>
      <c r="F731" s="255" t="s">
        <v>588</v>
      </c>
      <c r="H731" s="256">
        <v>11.4</v>
      </c>
      <c r="L731" s="253"/>
      <c r="M731" s="257"/>
      <c r="N731" s="258"/>
      <c r="O731" s="258"/>
      <c r="P731" s="258"/>
      <c r="Q731" s="258"/>
      <c r="R731" s="258"/>
      <c r="S731" s="258"/>
      <c r="T731" s="259"/>
      <c r="AT731" s="254" t="s">
        <v>142</v>
      </c>
      <c r="AU731" s="254" t="s">
        <v>83</v>
      </c>
      <c r="AV731" s="252" t="s">
        <v>83</v>
      </c>
      <c r="AW731" s="252" t="s">
        <v>30</v>
      </c>
      <c r="AX731" s="252" t="s">
        <v>73</v>
      </c>
      <c r="AY731" s="254" t="s">
        <v>134</v>
      </c>
    </row>
    <row r="732" spans="1:65" s="260" customFormat="1" x14ac:dyDescent="0.4">
      <c r="B732" s="261"/>
      <c r="D732" s="246" t="s">
        <v>142</v>
      </c>
      <c r="E732" s="262" t="s">
        <v>1</v>
      </c>
      <c r="F732" s="263" t="s">
        <v>164</v>
      </c>
      <c r="H732" s="264">
        <v>52.199999999999996</v>
      </c>
      <c r="L732" s="261"/>
      <c r="M732" s="265"/>
      <c r="N732" s="266"/>
      <c r="O732" s="266"/>
      <c r="P732" s="266"/>
      <c r="Q732" s="266"/>
      <c r="R732" s="266"/>
      <c r="S732" s="266"/>
      <c r="T732" s="267"/>
      <c r="AT732" s="262" t="s">
        <v>142</v>
      </c>
      <c r="AU732" s="262" t="s">
        <v>83</v>
      </c>
      <c r="AV732" s="260" t="s">
        <v>140</v>
      </c>
      <c r="AW732" s="260" t="s">
        <v>30</v>
      </c>
      <c r="AX732" s="260" t="s">
        <v>81</v>
      </c>
      <c r="AY732" s="262" t="s">
        <v>134</v>
      </c>
    </row>
    <row r="733" spans="1:65" s="152" customFormat="1" ht="21.75" customHeight="1" x14ac:dyDescent="0.4">
      <c r="A733" s="149"/>
      <c r="B733" s="150"/>
      <c r="C733" s="230" t="s">
        <v>598</v>
      </c>
      <c r="D733" s="230" t="s">
        <v>136</v>
      </c>
      <c r="E733" s="231" t="s">
        <v>599</v>
      </c>
      <c r="F733" s="232" t="s">
        <v>600</v>
      </c>
      <c r="G733" s="233" t="s">
        <v>342</v>
      </c>
      <c r="H733" s="234">
        <v>1</v>
      </c>
      <c r="I733" s="75">
        <v>10000</v>
      </c>
      <c r="J733" s="235">
        <f>ROUND(I733*H733,2)</f>
        <v>10000</v>
      </c>
      <c r="K733" s="236"/>
      <c r="L733" s="150"/>
      <c r="M733" s="237" t="s">
        <v>1</v>
      </c>
      <c r="N733" s="238" t="s">
        <v>38</v>
      </c>
      <c r="O733" s="239"/>
      <c r="P733" s="240">
        <f>O733*H733</f>
        <v>0</v>
      </c>
      <c r="Q733" s="240">
        <v>0</v>
      </c>
      <c r="R733" s="240">
        <f>Q733*H733</f>
        <v>0</v>
      </c>
      <c r="S733" s="240">
        <v>0</v>
      </c>
      <c r="T733" s="241">
        <f>S733*H733</f>
        <v>0</v>
      </c>
      <c r="U733" s="149"/>
      <c r="V733" s="149"/>
      <c r="W733" s="149"/>
      <c r="X733" s="149"/>
      <c r="Y733" s="149"/>
      <c r="Z733" s="149"/>
      <c r="AA733" s="149"/>
      <c r="AB733" s="149"/>
      <c r="AC733" s="149"/>
      <c r="AD733" s="149"/>
      <c r="AE733" s="149"/>
      <c r="AR733" s="242" t="s">
        <v>307</v>
      </c>
      <c r="AT733" s="242" t="s">
        <v>136</v>
      </c>
      <c r="AU733" s="242" t="s">
        <v>83</v>
      </c>
      <c r="AY733" s="142" t="s">
        <v>134</v>
      </c>
      <c r="BE733" s="243">
        <f>IF(N733="základní",J733,0)</f>
        <v>10000</v>
      </c>
      <c r="BF733" s="243">
        <f>IF(N733="snížená",J733,0)</f>
        <v>0</v>
      </c>
      <c r="BG733" s="243">
        <f>IF(N733="zákl. přenesená",J733,0)</f>
        <v>0</v>
      </c>
      <c r="BH733" s="243">
        <f>IF(N733="sníž. přenesená",J733,0)</f>
        <v>0</v>
      </c>
      <c r="BI733" s="243">
        <f>IF(N733="nulová",J733,0)</f>
        <v>0</v>
      </c>
      <c r="BJ733" s="142" t="s">
        <v>81</v>
      </c>
      <c r="BK733" s="243">
        <f>ROUND(I733*H733,2)</f>
        <v>10000</v>
      </c>
      <c r="BL733" s="142" t="s">
        <v>307</v>
      </c>
      <c r="BM733" s="242" t="s">
        <v>601</v>
      </c>
    </row>
    <row r="734" spans="1:65" s="152" customFormat="1" ht="24.2" customHeight="1" x14ac:dyDescent="0.4">
      <c r="A734" s="149"/>
      <c r="B734" s="150"/>
      <c r="C734" s="230" t="s">
        <v>602</v>
      </c>
      <c r="D734" s="230" t="s">
        <v>136</v>
      </c>
      <c r="E734" s="231" t="s">
        <v>603</v>
      </c>
      <c r="F734" s="232" t="s">
        <v>604</v>
      </c>
      <c r="G734" s="233" t="s">
        <v>394</v>
      </c>
      <c r="H734" s="77">
        <v>2476.6</v>
      </c>
      <c r="I734" s="75">
        <v>2</v>
      </c>
      <c r="J734" s="235">
        <f>ROUND(I734*H734,2)</f>
        <v>4953.2</v>
      </c>
      <c r="K734" s="236"/>
      <c r="L734" s="150"/>
      <c r="M734" s="237" t="s">
        <v>1</v>
      </c>
      <c r="N734" s="238" t="s">
        <v>38</v>
      </c>
      <c r="O734" s="239"/>
      <c r="P734" s="240">
        <f>O734*H734</f>
        <v>0</v>
      </c>
      <c r="Q734" s="240">
        <v>0</v>
      </c>
      <c r="R734" s="240">
        <f>Q734*H734</f>
        <v>0</v>
      </c>
      <c r="S734" s="240">
        <v>0</v>
      </c>
      <c r="T734" s="241">
        <f>S734*H734</f>
        <v>0</v>
      </c>
      <c r="U734" s="149"/>
      <c r="V734" s="149"/>
      <c r="W734" s="149"/>
      <c r="X734" s="149"/>
      <c r="Y734" s="149"/>
      <c r="Z734" s="149"/>
      <c r="AA734" s="149"/>
      <c r="AB734" s="149"/>
      <c r="AC734" s="149"/>
      <c r="AD734" s="149"/>
      <c r="AE734" s="149"/>
      <c r="AR734" s="242" t="s">
        <v>307</v>
      </c>
      <c r="AT734" s="242" t="s">
        <v>136</v>
      </c>
      <c r="AU734" s="242" t="s">
        <v>83</v>
      </c>
      <c r="AY734" s="142" t="s">
        <v>134</v>
      </c>
      <c r="BE734" s="243">
        <f>IF(N734="základní",J734,0)</f>
        <v>4953.2</v>
      </c>
      <c r="BF734" s="243">
        <f>IF(N734="snížená",J734,0)</f>
        <v>0</v>
      </c>
      <c r="BG734" s="243">
        <f>IF(N734="zákl. přenesená",J734,0)</f>
        <v>0</v>
      </c>
      <c r="BH734" s="243">
        <f>IF(N734="sníž. přenesená",J734,0)</f>
        <v>0</v>
      </c>
      <c r="BI734" s="243">
        <f>IF(N734="nulová",J734,0)</f>
        <v>0</v>
      </c>
      <c r="BJ734" s="142" t="s">
        <v>81</v>
      </c>
      <c r="BK734" s="243">
        <f>ROUND(I734*H734,2)</f>
        <v>4953.2</v>
      </c>
      <c r="BL734" s="142" t="s">
        <v>307</v>
      </c>
      <c r="BM734" s="242" t="s">
        <v>605</v>
      </c>
    </row>
    <row r="735" spans="1:65" s="217" customFormat="1" ht="22.9" customHeight="1" x14ac:dyDescent="0.5">
      <c r="B735" s="218"/>
      <c r="D735" s="219" t="s">
        <v>72</v>
      </c>
      <c r="E735" s="228" t="s">
        <v>606</v>
      </c>
      <c r="F735" s="228" t="s">
        <v>607</v>
      </c>
      <c r="J735" s="229">
        <f>BK735</f>
        <v>7395</v>
      </c>
      <c r="L735" s="218"/>
      <c r="M735" s="222"/>
      <c r="N735" s="223"/>
      <c r="O735" s="223"/>
      <c r="P735" s="224">
        <f>SUM(P736:P748)</f>
        <v>0</v>
      </c>
      <c r="Q735" s="223"/>
      <c r="R735" s="224">
        <f>SUM(R736:R748)</f>
        <v>0</v>
      </c>
      <c r="S735" s="223"/>
      <c r="T735" s="225">
        <f>SUM(T736:T748)</f>
        <v>0.216</v>
      </c>
      <c r="AR735" s="219" t="s">
        <v>83</v>
      </c>
      <c r="AT735" s="226" t="s">
        <v>72</v>
      </c>
      <c r="AU735" s="226" t="s">
        <v>81</v>
      </c>
      <c r="AY735" s="219" t="s">
        <v>134</v>
      </c>
      <c r="BK735" s="227">
        <f>SUM(BK736:BK748)</f>
        <v>7395</v>
      </c>
    </row>
    <row r="736" spans="1:65" s="152" customFormat="1" ht="24.2" customHeight="1" x14ac:dyDescent="0.4">
      <c r="A736" s="149"/>
      <c r="B736" s="150"/>
      <c r="C736" s="230" t="s">
        <v>608</v>
      </c>
      <c r="D736" s="230" t="s">
        <v>136</v>
      </c>
      <c r="E736" s="231" t="s">
        <v>609</v>
      </c>
      <c r="F736" s="232" t="s">
        <v>610</v>
      </c>
      <c r="G736" s="233" t="s">
        <v>228</v>
      </c>
      <c r="H736" s="234">
        <v>9</v>
      </c>
      <c r="I736" s="75">
        <v>50</v>
      </c>
      <c r="J736" s="235">
        <f>ROUND(I736*H736,2)</f>
        <v>450</v>
      </c>
      <c r="K736" s="236"/>
      <c r="L736" s="150"/>
      <c r="M736" s="237" t="s">
        <v>1</v>
      </c>
      <c r="N736" s="238" t="s">
        <v>38</v>
      </c>
      <c r="O736" s="239"/>
      <c r="P736" s="240">
        <f>O736*H736</f>
        <v>0</v>
      </c>
      <c r="Q736" s="240">
        <v>0</v>
      </c>
      <c r="R736" s="240">
        <f>Q736*H736</f>
        <v>0</v>
      </c>
      <c r="S736" s="240">
        <v>2.4E-2</v>
      </c>
      <c r="T736" s="241">
        <f>S736*H736</f>
        <v>0.216</v>
      </c>
      <c r="U736" s="149"/>
      <c r="V736" s="149"/>
      <c r="W736" s="149"/>
      <c r="X736" s="149"/>
      <c r="Y736" s="149"/>
      <c r="Z736" s="149"/>
      <c r="AA736" s="149"/>
      <c r="AB736" s="149"/>
      <c r="AC736" s="149"/>
      <c r="AD736" s="149"/>
      <c r="AE736" s="149"/>
      <c r="AR736" s="242" t="s">
        <v>307</v>
      </c>
      <c r="AT736" s="242" t="s">
        <v>136</v>
      </c>
      <c r="AU736" s="242" t="s">
        <v>83</v>
      </c>
      <c r="AY736" s="142" t="s">
        <v>134</v>
      </c>
      <c r="BE736" s="243">
        <f>IF(N736="základní",J736,0)</f>
        <v>450</v>
      </c>
      <c r="BF736" s="243">
        <f>IF(N736="snížená",J736,0)</f>
        <v>0</v>
      </c>
      <c r="BG736" s="243">
        <f>IF(N736="zákl. přenesená",J736,0)</f>
        <v>0</v>
      </c>
      <c r="BH736" s="243">
        <f>IF(N736="sníž. přenesená",J736,0)</f>
        <v>0</v>
      </c>
      <c r="BI736" s="243">
        <f>IF(N736="nulová",J736,0)</f>
        <v>0</v>
      </c>
      <c r="BJ736" s="142" t="s">
        <v>81</v>
      </c>
      <c r="BK736" s="243">
        <f>ROUND(I736*H736,2)</f>
        <v>450</v>
      </c>
      <c r="BL736" s="142" t="s">
        <v>307</v>
      </c>
      <c r="BM736" s="242" t="s">
        <v>611</v>
      </c>
    </row>
    <row r="737" spans="1:65" s="244" customFormat="1" x14ac:dyDescent="0.4">
      <c r="B737" s="245"/>
      <c r="D737" s="246" t="s">
        <v>142</v>
      </c>
      <c r="E737" s="247" t="s">
        <v>1</v>
      </c>
      <c r="F737" s="248" t="s">
        <v>612</v>
      </c>
      <c r="H737" s="247" t="s">
        <v>1</v>
      </c>
      <c r="L737" s="245"/>
      <c r="M737" s="249"/>
      <c r="N737" s="250"/>
      <c r="O737" s="250"/>
      <c r="P737" s="250"/>
      <c r="Q737" s="250"/>
      <c r="R737" s="250"/>
      <c r="S737" s="250"/>
      <c r="T737" s="251"/>
      <c r="AT737" s="247" t="s">
        <v>142</v>
      </c>
      <c r="AU737" s="247" t="s">
        <v>83</v>
      </c>
      <c r="AV737" s="244" t="s">
        <v>81</v>
      </c>
      <c r="AW737" s="244" t="s">
        <v>30</v>
      </c>
      <c r="AX737" s="244" t="s">
        <v>73</v>
      </c>
      <c r="AY737" s="247" t="s">
        <v>134</v>
      </c>
    </row>
    <row r="738" spans="1:65" s="244" customFormat="1" x14ac:dyDescent="0.4">
      <c r="B738" s="245"/>
      <c r="D738" s="246" t="s">
        <v>142</v>
      </c>
      <c r="E738" s="247" t="s">
        <v>1</v>
      </c>
      <c r="F738" s="248" t="s">
        <v>613</v>
      </c>
      <c r="H738" s="247" t="s">
        <v>1</v>
      </c>
      <c r="L738" s="245"/>
      <c r="M738" s="249"/>
      <c r="N738" s="250"/>
      <c r="O738" s="250"/>
      <c r="P738" s="250"/>
      <c r="Q738" s="250"/>
      <c r="R738" s="250"/>
      <c r="S738" s="250"/>
      <c r="T738" s="251"/>
      <c r="AT738" s="247" t="s">
        <v>142</v>
      </c>
      <c r="AU738" s="247" t="s">
        <v>83</v>
      </c>
      <c r="AV738" s="244" t="s">
        <v>81</v>
      </c>
      <c r="AW738" s="244" t="s">
        <v>30</v>
      </c>
      <c r="AX738" s="244" t="s">
        <v>73</v>
      </c>
      <c r="AY738" s="247" t="s">
        <v>134</v>
      </c>
    </row>
    <row r="739" spans="1:65" s="252" customFormat="1" x14ac:dyDescent="0.4">
      <c r="B739" s="253"/>
      <c r="D739" s="246" t="s">
        <v>142</v>
      </c>
      <c r="E739" s="254" t="s">
        <v>1</v>
      </c>
      <c r="F739" s="255" t="s">
        <v>81</v>
      </c>
      <c r="H739" s="256">
        <v>1</v>
      </c>
      <c r="L739" s="253"/>
      <c r="M739" s="257"/>
      <c r="N739" s="258"/>
      <c r="O739" s="258"/>
      <c r="P739" s="258"/>
      <c r="Q739" s="258"/>
      <c r="R739" s="258"/>
      <c r="S739" s="258"/>
      <c r="T739" s="259"/>
      <c r="AT739" s="254" t="s">
        <v>142</v>
      </c>
      <c r="AU739" s="254" t="s">
        <v>83</v>
      </c>
      <c r="AV739" s="252" t="s">
        <v>83</v>
      </c>
      <c r="AW739" s="252" t="s">
        <v>30</v>
      </c>
      <c r="AX739" s="252" t="s">
        <v>73</v>
      </c>
      <c r="AY739" s="254" t="s">
        <v>134</v>
      </c>
    </row>
    <row r="740" spans="1:65" s="244" customFormat="1" x14ac:dyDescent="0.4">
      <c r="B740" s="245"/>
      <c r="D740" s="246" t="s">
        <v>142</v>
      </c>
      <c r="E740" s="247" t="s">
        <v>1</v>
      </c>
      <c r="F740" s="248" t="s">
        <v>614</v>
      </c>
      <c r="H740" s="247" t="s">
        <v>1</v>
      </c>
      <c r="L740" s="245"/>
      <c r="M740" s="249"/>
      <c r="N740" s="250"/>
      <c r="O740" s="250"/>
      <c r="P740" s="250"/>
      <c r="Q740" s="250"/>
      <c r="R740" s="250"/>
      <c r="S740" s="250"/>
      <c r="T740" s="251"/>
      <c r="AT740" s="247" t="s">
        <v>142</v>
      </c>
      <c r="AU740" s="247" t="s">
        <v>83</v>
      </c>
      <c r="AV740" s="244" t="s">
        <v>81</v>
      </c>
      <c r="AW740" s="244" t="s">
        <v>30</v>
      </c>
      <c r="AX740" s="244" t="s">
        <v>73</v>
      </c>
      <c r="AY740" s="247" t="s">
        <v>134</v>
      </c>
    </row>
    <row r="741" spans="1:65" s="252" customFormat="1" x14ac:dyDescent="0.4">
      <c r="B741" s="253"/>
      <c r="D741" s="246" t="s">
        <v>142</v>
      </c>
      <c r="E741" s="254" t="s">
        <v>1</v>
      </c>
      <c r="F741" s="255" t="s">
        <v>81</v>
      </c>
      <c r="H741" s="256">
        <v>1</v>
      </c>
      <c r="L741" s="253"/>
      <c r="M741" s="257"/>
      <c r="N741" s="258"/>
      <c r="O741" s="258"/>
      <c r="P741" s="258"/>
      <c r="Q741" s="258"/>
      <c r="R741" s="258"/>
      <c r="S741" s="258"/>
      <c r="T741" s="259"/>
      <c r="AT741" s="254" t="s">
        <v>142</v>
      </c>
      <c r="AU741" s="254" t="s">
        <v>83</v>
      </c>
      <c r="AV741" s="252" t="s">
        <v>83</v>
      </c>
      <c r="AW741" s="252" t="s">
        <v>30</v>
      </c>
      <c r="AX741" s="252" t="s">
        <v>73</v>
      </c>
      <c r="AY741" s="254" t="s">
        <v>134</v>
      </c>
    </row>
    <row r="742" spans="1:65" s="244" customFormat="1" x14ac:dyDescent="0.4">
      <c r="B742" s="245"/>
      <c r="D742" s="246" t="s">
        <v>142</v>
      </c>
      <c r="E742" s="247" t="s">
        <v>1</v>
      </c>
      <c r="F742" s="248" t="s">
        <v>615</v>
      </c>
      <c r="H742" s="247" t="s">
        <v>1</v>
      </c>
      <c r="L742" s="245"/>
      <c r="M742" s="249"/>
      <c r="N742" s="250"/>
      <c r="O742" s="250"/>
      <c r="P742" s="250"/>
      <c r="Q742" s="250"/>
      <c r="R742" s="250"/>
      <c r="S742" s="250"/>
      <c r="T742" s="251"/>
      <c r="AT742" s="247" t="s">
        <v>142</v>
      </c>
      <c r="AU742" s="247" t="s">
        <v>83</v>
      </c>
      <c r="AV742" s="244" t="s">
        <v>81</v>
      </c>
      <c r="AW742" s="244" t="s">
        <v>30</v>
      </c>
      <c r="AX742" s="244" t="s">
        <v>73</v>
      </c>
      <c r="AY742" s="247" t="s">
        <v>134</v>
      </c>
    </row>
    <row r="743" spans="1:65" s="252" customFormat="1" x14ac:dyDescent="0.4">
      <c r="B743" s="253"/>
      <c r="D743" s="246" t="s">
        <v>142</v>
      </c>
      <c r="E743" s="254" t="s">
        <v>1</v>
      </c>
      <c r="F743" s="255" t="s">
        <v>81</v>
      </c>
      <c r="H743" s="256">
        <v>1</v>
      </c>
      <c r="L743" s="253"/>
      <c r="M743" s="257"/>
      <c r="N743" s="258"/>
      <c r="O743" s="258"/>
      <c r="P743" s="258"/>
      <c r="Q743" s="258"/>
      <c r="R743" s="258"/>
      <c r="S743" s="258"/>
      <c r="T743" s="259"/>
      <c r="AT743" s="254" t="s">
        <v>142</v>
      </c>
      <c r="AU743" s="254" t="s">
        <v>83</v>
      </c>
      <c r="AV743" s="252" t="s">
        <v>83</v>
      </c>
      <c r="AW743" s="252" t="s">
        <v>30</v>
      </c>
      <c r="AX743" s="252" t="s">
        <v>73</v>
      </c>
      <c r="AY743" s="254" t="s">
        <v>134</v>
      </c>
    </row>
    <row r="744" spans="1:65" s="244" customFormat="1" x14ac:dyDescent="0.4">
      <c r="B744" s="245"/>
      <c r="D744" s="246" t="s">
        <v>142</v>
      </c>
      <c r="E744" s="247" t="s">
        <v>1</v>
      </c>
      <c r="F744" s="248" t="s">
        <v>616</v>
      </c>
      <c r="H744" s="247" t="s">
        <v>1</v>
      </c>
      <c r="L744" s="245"/>
      <c r="M744" s="249"/>
      <c r="N744" s="250"/>
      <c r="O744" s="250"/>
      <c r="P744" s="250"/>
      <c r="Q744" s="250"/>
      <c r="R744" s="250"/>
      <c r="S744" s="250"/>
      <c r="T744" s="251"/>
      <c r="AT744" s="247" t="s">
        <v>142</v>
      </c>
      <c r="AU744" s="247" t="s">
        <v>83</v>
      </c>
      <c r="AV744" s="244" t="s">
        <v>81</v>
      </c>
      <c r="AW744" s="244" t="s">
        <v>30</v>
      </c>
      <c r="AX744" s="244" t="s">
        <v>73</v>
      </c>
      <c r="AY744" s="247" t="s">
        <v>134</v>
      </c>
    </row>
    <row r="745" spans="1:65" s="252" customFormat="1" x14ac:dyDescent="0.4">
      <c r="B745" s="253"/>
      <c r="D745" s="246" t="s">
        <v>142</v>
      </c>
      <c r="E745" s="254" t="s">
        <v>1</v>
      </c>
      <c r="F745" s="255" t="s">
        <v>617</v>
      </c>
      <c r="H745" s="256">
        <v>6</v>
      </c>
      <c r="L745" s="253"/>
      <c r="M745" s="257"/>
      <c r="N745" s="258"/>
      <c r="O745" s="258"/>
      <c r="P745" s="258"/>
      <c r="Q745" s="258"/>
      <c r="R745" s="258"/>
      <c r="S745" s="258"/>
      <c r="T745" s="259"/>
      <c r="AT745" s="254" t="s">
        <v>142</v>
      </c>
      <c r="AU745" s="254" t="s">
        <v>83</v>
      </c>
      <c r="AV745" s="252" t="s">
        <v>83</v>
      </c>
      <c r="AW745" s="252" t="s">
        <v>30</v>
      </c>
      <c r="AX745" s="252" t="s">
        <v>73</v>
      </c>
      <c r="AY745" s="254" t="s">
        <v>134</v>
      </c>
    </row>
    <row r="746" spans="1:65" s="260" customFormat="1" x14ac:dyDescent="0.4">
      <c r="B746" s="261"/>
      <c r="D746" s="246" t="s">
        <v>142</v>
      </c>
      <c r="E746" s="262" t="s">
        <v>1</v>
      </c>
      <c r="F746" s="263" t="s">
        <v>164</v>
      </c>
      <c r="H746" s="264">
        <v>9</v>
      </c>
      <c r="L746" s="261"/>
      <c r="M746" s="265"/>
      <c r="N746" s="266"/>
      <c r="O746" s="266"/>
      <c r="P746" s="266"/>
      <c r="Q746" s="266"/>
      <c r="R746" s="266"/>
      <c r="S746" s="266"/>
      <c r="T746" s="267"/>
      <c r="AT746" s="262" t="s">
        <v>142</v>
      </c>
      <c r="AU746" s="262" t="s">
        <v>83</v>
      </c>
      <c r="AV746" s="260" t="s">
        <v>140</v>
      </c>
      <c r="AW746" s="260" t="s">
        <v>30</v>
      </c>
      <c r="AX746" s="260" t="s">
        <v>81</v>
      </c>
      <c r="AY746" s="262" t="s">
        <v>134</v>
      </c>
    </row>
    <row r="747" spans="1:65" s="152" customFormat="1" ht="24.2" customHeight="1" x14ac:dyDescent="0.4">
      <c r="A747" s="149"/>
      <c r="B747" s="150"/>
      <c r="C747" s="230" t="s">
        <v>618</v>
      </c>
      <c r="D747" s="230" t="s">
        <v>136</v>
      </c>
      <c r="E747" s="231" t="s">
        <v>619</v>
      </c>
      <c r="F747" s="232" t="s">
        <v>620</v>
      </c>
      <c r="G747" s="233" t="s">
        <v>342</v>
      </c>
      <c r="H747" s="234">
        <v>1</v>
      </c>
      <c r="I747" s="75">
        <v>6800</v>
      </c>
      <c r="J747" s="235">
        <f>ROUND(I747*H747,2)</f>
        <v>6800</v>
      </c>
      <c r="K747" s="236"/>
      <c r="L747" s="150"/>
      <c r="M747" s="237" t="s">
        <v>1</v>
      </c>
      <c r="N747" s="238" t="s">
        <v>38</v>
      </c>
      <c r="O747" s="239"/>
      <c r="P747" s="240">
        <f>O747*H747</f>
        <v>0</v>
      </c>
      <c r="Q747" s="240">
        <v>0</v>
      </c>
      <c r="R747" s="240">
        <f>Q747*H747</f>
        <v>0</v>
      </c>
      <c r="S747" s="240">
        <v>0</v>
      </c>
      <c r="T747" s="241">
        <f>S747*H747</f>
        <v>0</v>
      </c>
      <c r="U747" s="149"/>
      <c r="V747" s="149"/>
      <c r="W747" s="149"/>
      <c r="X747" s="149"/>
      <c r="Y747" s="149"/>
      <c r="Z747" s="149"/>
      <c r="AA747" s="149"/>
      <c r="AB747" s="149"/>
      <c r="AC747" s="149"/>
      <c r="AD747" s="149"/>
      <c r="AE747" s="149"/>
      <c r="AR747" s="242" t="s">
        <v>307</v>
      </c>
      <c r="AT747" s="242" t="s">
        <v>136</v>
      </c>
      <c r="AU747" s="242" t="s">
        <v>83</v>
      </c>
      <c r="AY747" s="142" t="s">
        <v>134</v>
      </c>
      <c r="BE747" s="243">
        <f>IF(N747="základní",J747,0)</f>
        <v>6800</v>
      </c>
      <c r="BF747" s="243">
        <f>IF(N747="snížená",J747,0)</f>
        <v>0</v>
      </c>
      <c r="BG747" s="243">
        <f>IF(N747="zákl. přenesená",J747,0)</f>
        <v>0</v>
      </c>
      <c r="BH747" s="243">
        <f>IF(N747="sníž. přenesená",J747,0)</f>
        <v>0</v>
      </c>
      <c r="BI747" s="243">
        <f>IF(N747="nulová",J747,0)</f>
        <v>0</v>
      </c>
      <c r="BJ747" s="142" t="s">
        <v>81</v>
      </c>
      <c r="BK747" s="243">
        <f>ROUND(I747*H747,2)</f>
        <v>6800</v>
      </c>
      <c r="BL747" s="142" t="s">
        <v>307</v>
      </c>
      <c r="BM747" s="242" t="s">
        <v>621</v>
      </c>
    </row>
    <row r="748" spans="1:65" s="152" customFormat="1" ht="24.2" customHeight="1" x14ac:dyDescent="0.4">
      <c r="A748" s="149"/>
      <c r="B748" s="150"/>
      <c r="C748" s="230" t="s">
        <v>622</v>
      </c>
      <c r="D748" s="230" t="s">
        <v>136</v>
      </c>
      <c r="E748" s="231" t="s">
        <v>623</v>
      </c>
      <c r="F748" s="232" t="s">
        <v>624</v>
      </c>
      <c r="G748" s="233" t="s">
        <v>394</v>
      </c>
      <c r="H748" s="77">
        <v>72.5</v>
      </c>
      <c r="I748" s="75">
        <v>2</v>
      </c>
      <c r="J748" s="235">
        <f>ROUND(I748*H748,2)</f>
        <v>145</v>
      </c>
      <c r="K748" s="236"/>
      <c r="L748" s="150"/>
      <c r="M748" s="237" t="s">
        <v>1</v>
      </c>
      <c r="N748" s="238" t="s">
        <v>38</v>
      </c>
      <c r="O748" s="239"/>
      <c r="P748" s="240">
        <f>O748*H748</f>
        <v>0</v>
      </c>
      <c r="Q748" s="240">
        <v>0</v>
      </c>
      <c r="R748" s="240">
        <f>Q748*H748</f>
        <v>0</v>
      </c>
      <c r="S748" s="240">
        <v>0</v>
      </c>
      <c r="T748" s="241">
        <f>S748*H748</f>
        <v>0</v>
      </c>
      <c r="U748" s="149"/>
      <c r="V748" s="149"/>
      <c r="W748" s="149"/>
      <c r="X748" s="149"/>
      <c r="Y748" s="149"/>
      <c r="Z748" s="149"/>
      <c r="AA748" s="149"/>
      <c r="AB748" s="149"/>
      <c r="AC748" s="149"/>
      <c r="AD748" s="149"/>
      <c r="AE748" s="149"/>
      <c r="AR748" s="242" t="s">
        <v>307</v>
      </c>
      <c r="AT748" s="242" t="s">
        <v>136</v>
      </c>
      <c r="AU748" s="242" t="s">
        <v>83</v>
      </c>
      <c r="AY748" s="142" t="s">
        <v>134</v>
      </c>
      <c r="BE748" s="243">
        <f>IF(N748="základní",J748,0)</f>
        <v>145</v>
      </c>
      <c r="BF748" s="243">
        <f>IF(N748="snížená",J748,0)</f>
        <v>0</v>
      </c>
      <c r="BG748" s="243">
        <f>IF(N748="zákl. přenesená",J748,0)</f>
        <v>0</v>
      </c>
      <c r="BH748" s="243">
        <f>IF(N748="sníž. přenesená",J748,0)</f>
        <v>0</v>
      </c>
      <c r="BI748" s="243">
        <f>IF(N748="nulová",J748,0)</f>
        <v>0</v>
      </c>
      <c r="BJ748" s="142" t="s">
        <v>81</v>
      </c>
      <c r="BK748" s="243">
        <f>ROUND(I748*H748,2)</f>
        <v>145</v>
      </c>
      <c r="BL748" s="142" t="s">
        <v>307</v>
      </c>
      <c r="BM748" s="242" t="s">
        <v>625</v>
      </c>
    </row>
    <row r="749" spans="1:65" s="217" customFormat="1" ht="22.9" customHeight="1" x14ac:dyDescent="0.5">
      <c r="B749" s="218"/>
      <c r="D749" s="219" t="s">
        <v>72</v>
      </c>
      <c r="E749" s="228" t="s">
        <v>626</v>
      </c>
      <c r="F749" s="228" t="s">
        <v>627</v>
      </c>
      <c r="J749" s="229">
        <f>BK749</f>
        <v>109548</v>
      </c>
      <c r="L749" s="218"/>
      <c r="M749" s="222"/>
      <c r="N749" s="223"/>
      <c r="O749" s="223"/>
      <c r="P749" s="224">
        <f>SUM(P750:P761)</f>
        <v>0</v>
      </c>
      <c r="Q749" s="223"/>
      <c r="R749" s="224">
        <f>SUM(R750:R761)</f>
        <v>0</v>
      </c>
      <c r="S749" s="223"/>
      <c r="T749" s="225">
        <f>SUM(T750:T761)</f>
        <v>2.5999999999999999E-2</v>
      </c>
      <c r="AR749" s="219" t="s">
        <v>83</v>
      </c>
      <c r="AT749" s="226" t="s">
        <v>72</v>
      </c>
      <c r="AU749" s="226" t="s">
        <v>81</v>
      </c>
      <c r="AY749" s="219" t="s">
        <v>134</v>
      </c>
      <c r="BK749" s="227">
        <f>SUM(BK750:BK761)</f>
        <v>109548</v>
      </c>
    </row>
    <row r="750" spans="1:65" s="152" customFormat="1" ht="21.75" customHeight="1" x14ac:dyDescent="0.4">
      <c r="A750" s="149"/>
      <c r="B750" s="150"/>
      <c r="C750" s="230" t="s">
        <v>628</v>
      </c>
      <c r="D750" s="230" t="s">
        <v>136</v>
      </c>
      <c r="E750" s="231" t="s">
        <v>629</v>
      </c>
      <c r="F750" s="232" t="s">
        <v>630</v>
      </c>
      <c r="G750" s="233" t="s">
        <v>228</v>
      </c>
      <c r="H750" s="234">
        <v>2</v>
      </c>
      <c r="I750" s="75">
        <v>300</v>
      </c>
      <c r="J750" s="235">
        <f>ROUND(I750*H750,2)</f>
        <v>600</v>
      </c>
      <c r="K750" s="236"/>
      <c r="L750" s="150"/>
      <c r="M750" s="237" t="s">
        <v>1</v>
      </c>
      <c r="N750" s="238" t="s">
        <v>38</v>
      </c>
      <c r="O750" s="239"/>
      <c r="P750" s="240">
        <f>O750*H750</f>
        <v>0</v>
      </c>
      <c r="Q750" s="240">
        <v>0</v>
      </c>
      <c r="R750" s="240">
        <f>Q750*H750</f>
        <v>0</v>
      </c>
      <c r="S750" s="240">
        <v>1.2999999999999999E-2</v>
      </c>
      <c r="T750" s="241">
        <f>S750*H750</f>
        <v>2.5999999999999999E-2</v>
      </c>
      <c r="U750" s="149"/>
      <c r="V750" s="149"/>
      <c r="W750" s="149"/>
      <c r="X750" s="149"/>
      <c r="Y750" s="149"/>
      <c r="Z750" s="149"/>
      <c r="AA750" s="149"/>
      <c r="AB750" s="149"/>
      <c r="AC750" s="149"/>
      <c r="AD750" s="149"/>
      <c r="AE750" s="149"/>
      <c r="AR750" s="242" t="s">
        <v>307</v>
      </c>
      <c r="AT750" s="242" t="s">
        <v>136</v>
      </c>
      <c r="AU750" s="242" t="s">
        <v>83</v>
      </c>
      <c r="AY750" s="142" t="s">
        <v>134</v>
      </c>
      <c r="BE750" s="243">
        <f>IF(N750="základní",J750,0)</f>
        <v>600</v>
      </c>
      <c r="BF750" s="243">
        <f>IF(N750="snížená",J750,0)</f>
        <v>0</v>
      </c>
      <c r="BG750" s="243">
        <f>IF(N750="zákl. přenesená",J750,0)</f>
        <v>0</v>
      </c>
      <c r="BH750" s="243">
        <f>IF(N750="sníž. přenesená",J750,0)</f>
        <v>0</v>
      </c>
      <c r="BI750" s="243">
        <f>IF(N750="nulová",J750,0)</f>
        <v>0</v>
      </c>
      <c r="BJ750" s="142" t="s">
        <v>81</v>
      </c>
      <c r="BK750" s="243">
        <f>ROUND(I750*H750,2)</f>
        <v>600</v>
      </c>
      <c r="BL750" s="142" t="s">
        <v>307</v>
      </c>
      <c r="BM750" s="242" t="s">
        <v>631</v>
      </c>
    </row>
    <row r="751" spans="1:65" s="244" customFormat="1" x14ac:dyDescent="0.4">
      <c r="B751" s="245"/>
      <c r="D751" s="246" t="s">
        <v>142</v>
      </c>
      <c r="E751" s="247" t="s">
        <v>1</v>
      </c>
      <c r="F751" s="248" t="s">
        <v>632</v>
      </c>
      <c r="H751" s="247" t="s">
        <v>1</v>
      </c>
      <c r="L751" s="245"/>
      <c r="M751" s="249"/>
      <c r="N751" s="250"/>
      <c r="O751" s="250"/>
      <c r="P751" s="250"/>
      <c r="Q751" s="250"/>
      <c r="R751" s="250"/>
      <c r="S751" s="250"/>
      <c r="T751" s="251"/>
      <c r="AT751" s="247" t="s">
        <v>142</v>
      </c>
      <c r="AU751" s="247" t="s">
        <v>83</v>
      </c>
      <c r="AV751" s="244" t="s">
        <v>81</v>
      </c>
      <c r="AW751" s="244" t="s">
        <v>30</v>
      </c>
      <c r="AX751" s="244" t="s">
        <v>73</v>
      </c>
      <c r="AY751" s="247" t="s">
        <v>134</v>
      </c>
    </row>
    <row r="752" spans="1:65" s="252" customFormat="1" x14ac:dyDescent="0.4">
      <c r="B752" s="253"/>
      <c r="D752" s="246" t="s">
        <v>142</v>
      </c>
      <c r="E752" s="254" t="s">
        <v>1</v>
      </c>
      <c r="F752" s="255" t="s">
        <v>81</v>
      </c>
      <c r="H752" s="256">
        <v>1</v>
      </c>
      <c r="L752" s="253"/>
      <c r="M752" s="257"/>
      <c r="N752" s="258"/>
      <c r="O752" s="258"/>
      <c r="P752" s="258"/>
      <c r="Q752" s="258"/>
      <c r="R752" s="258"/>
      <c r="S752" s="258"/>
      <c r="T752" s="259"/>
      <c r="AT752" s="254" t="s">
        <v>142</v>
      </c>
      <c r="AU752" s="254" t="s">
        <v>83</v>
      </c>
      <c r="AV752" s="252" t="s">
        <v>83</v>
      </c>
      <c r="AW752" s="252" t="s">
        <v>30</v>
      </c>
      <c r="AX752" s="252" t="s">
        <v>73</v>
      </c>
      <c r="AY752" s="254" t="s">
        <v>134</v>
      </c>
    </row>
    <row r="753" spans="1:65" s="244" customFormat="1" x14ac:dyDescent="0.4">
      <c r="B753" s="245"/>
      <c r="D753" s="246" t="s">
        <v>142</v>
      </c>
      <c r="E753" s="247" t="s">
        <v>1</v>
      </c>
      <c r="F753" s="248" t="s">
        <v>633</v>
      </c>
      <c r="H753" s="247" t="s">
        <v>1</v>
      </c>
      <c r="L753" s="245"/>
      <c r="M753" s="249"/>
      <c r="N753" s="250"/>
      <c r="O753" s="250"/>
      <c r="P753" s="250"/>
      <c r="Q753" s="250"/>
      <c r="R753" s="250"/>
      <c r="S753" s="250"/>
      <c r="T753" s="251"/>
      <c r="AT753" s="247" t="s">
        <v>142</v>
      </c>
      <c r="AU753" s="247" t="s">
        <v>83</v>
      </c>
      <c r="AV753" s="244" t="s">
        <v>81</v>
      </c>
      <c r="AW753" s="244" t="s">
        <v>30</v>
      </c>
      <c r="AX753" s="244" t="s">
        <v>73</v>
      </c>
      <c r="AY753" s="247" t="s">
        <v>134</v>
      </c>
    </row>
    <row r="754" spans="1:65" s="252" customFormat="1" x14ac:dyDescent="0.4">
      <c r="B754" s="253"/>
      <c r="D754" s="246" t="s">
        <v>142</v>
      </c>
      <c r="E754" s="254" t="s">
        <v>1</v>
      </c>
      <c r="F754" s="255" t="s">
        <v>81</v>
      </c>
      <c r="H754" s="256">
        <v>1</v>
      </c>
      <c r="L754" s="253"/>
      <c r="M754" s="257"/>
      <c r="N754" s="258"/>
      <c r="O754" s="258"/>
      <c r="P754" s="258"/>
      <c r="Q754" s="258"/>
      <c r="R754" s="258"/>
      <c r="S754" s="258"/>
      <c r="T754" s="259"/>
      <c r="AT754" s="254" t="s">
        <v>142</v>
      </c>
      <c r="AU754" s="254" t="s">
        <v>83</v>
      </c>
      <c r="AV754" s="252" t="s">
        <v>83</v>
      </c>
      <c r="AW754" s="252" t="s">
        <v>30</v>
      </c>
      <c r="AX754" s="252" t="s">
        <v>73</v>
      </c>
      <c r="AY754" s="254" t="s">
        <v>134</v>
      </c>
    </row>
    <row r="755" spans="1:65" s="260" customFormat="1" x14ac:dyDescent="0.4">
      <c r="B755" s="261"/>
      <c r="D755" s="246" t="s">
        <v>142</v>
      </c>
      <c r="E755" s="262" t="s">
        <v>1</v>
      </c>
      <c r="F755" s="263" t="s">
        <v>164</v>
      </c>
      <c r="H755" s="264">
        <v>2</v>
      </c>
      <c r="L755" s="261"/>
      <c r="M755" s="265"/>
      <c r="N755" s="266"/>
      <c r="O755" s="266"/>
      <c r="P755" s="266"/>
      <c r="Q755" s="266"/>
      <c r="R755" s="266"/>
      <c r="S755" s="266"/>
      <c r="T755" s="267"/>
      <c r="AT755" s="262" t="s">
        <v>142</v>
      </c>
      <c r="AU755" s="262" t="s">
        <v>83</v>
      </c>
      <c r="AV755" s="260" t="s">
        <v>140</v>
      </c>
      <c r="AW755" s="260" t="s">
        <v>30</v>
      </c>
      <c r="AX755" s="260" t="s">
        <v>81</v>
      </c>
      <c r="AY755" s="262" t="s">
        <v>134</v>
      </c>
    </row>
    <row r="756" spans="1:65" s="152" customFormat="1" ht="24.2" customHeight="1" x14ac:dyDescent="0.4">
      <c r="A756" s="149"/>
      <c r="B756" s="150"/>
      <c r="C756" s="230" t="s">
        <v>634</v>
      </c>
      <c r="D756" s="230" t="s">
        <v>136</v>
      </c>
      <c r="E756" s="231" t="s">
        <v>635</v>
      </c>
      <c r="F756" s="232" t="s">
        <v>636</v>
      </c>
      <c r="G756" s="233" t="s">
        <v>228</v>
      </c>
      <c r="H756" s="234">
        <v>168</v>
      </c>
      <c r="I756" s="75">
        <v>600</v>
      </c>
      <c r="J756" s="235">
        <f>ROUND(I756*H756,2)</f>
        <v>100800</v>
      </c>
      <c r="K756" s="236"/>
      <c r="L756" s="150"/>
      <c r="M756" s="237" t="s">
        <v>1</v>
      </c>
      <c r="N756" s="238" t="s">
        <v>38</v>
      </c>
      <c r="O756" s="239"/>
      <c r="P756" s="240">
        <f>O756*H756</f>
        <v>0</v>
      </c>
      <c r="Q756" s="240">
        <v>0</v>
      </c>
      <c r="R756" s="240">
        <f>Q756*H756</f>
        <v>0</v>
      </c>
      <c r="S756" s="240">
        <v>0</v>
      </c>
      <c r="T756" s="241">
        <f>S756*H756</f>
        <v>0</v>
      </c>
      <c r="U756" s="149"/>
      <c r="V756" s="149"/>
      <c r="W756" s="149"/>
      <c r="X756" s="149"/>
      <c r="Y756" s="149"/>
      <c r="Z756" s="149"/>
      <c r="AA756" s="149"/>
      <c r="AB756" s="149"/>
      <c r="AC756" s="149"/>
      <c r="AD756" s="149"/>
      <c r="AE756" s="149"/>
      <c r="AR756" s="242" t="s">
        <v>307</v>
      </c>
      <c r="AT756" s="242" t="s">
        <v>136</v>
      </c>
      <c r="AU756" s="242" t="s">
        <v>83</v>
      </c>
      <c r="AY756" s="142" t="s">
        <v>134</v>
      </c>
      <c r="BE756" s="243">
        <f>IF(N756="základní",J756,0)</f>
        <v>100800</v>
      </c>
      <c r="BF756" s="243">
        <f>IF(N756="snížená",J756,0)</f>
        <v>0</v>
      </c>
      <c r="BG756" s="243">
        <f>IF(N756="zákl. přenesená",J756,0)</f>
        <v>0</v>
      </c>
      <c r="BH756" s="243">
        <f>IF(N756="sníž. přenesená",J756,0)</f>
        <v>0</v>
      </c>
      <c r="BI756" s="243">
        <f>IF(N756="nulová",J756,0)</f>
        <v>0</v>
      </c>
      <c r="BJ756" s="142" t="s">
        <v>81</v>
      </c>
      <c r="BK756" s="243">
        <f>ROUND(I756*H756,2)</f>
        <v>100800</v>
      </c>
      <c r="BL756" s="142" t="s">
        <v>307</v>
      </c>
      <c r="BM756" s="242" t="s">
        <v>637</v>
      </c>
    </row>
    <row r="757" spans="1:65" s="152" customFormat="1" ht="24.2" customHeight="1" x14ac:dyDescent="0.4">
      <c r="A757" s="149"/>
      <c r="B757" s="150"/>
      <c r="C757" s="230" t="s">
        <v>638</v>
      </c>
      <c r="D757" s="230" t="s">
        <v>136</v>
      </c>
      <c r="E757" s="231" t="s">
        <v>639</v>
      </c>
      <c r="F757" s="232" t="s">
        <v>640</v>
      </c>
      <c r="G757" s="233" t="s">
        <v>342</v>
      </c>
      <c r="H757" s="234">
        <v>1</v>
      </c>
      <c r="I757" s="75">
        <v>6000</v>
      </c>
      <c r="J757" s="235">
        <f>ROUND(I757*H757,2)</f>
        <v>6000</v>
      </c>
      <c r="K757" s="236"/>
      <c r="L757" s="150"/>
      <c r="M757" s="237" t="s">
        <v>1</v>
      </c>
      <c r="N757" s="238" t="s">
        <v>38</v>
      </c>
      <c r="O757" s="239"/>
      <c r="P757" s="240">
        <f>O757*H757</f>
        <v>0</v>
      </c>
      <c r="Q757" s="240">
        <v>0</v>
      </c>
      <c r="R757" s="240">
        <f>Q757*H757</f>
        <v>0</v>
      </c>
      <c r="S757" s="240">
        <v>0</v>
      </c>
      <c r="T757" s="241">
        <f>S757*H757</f>
        <v>0</v>
      </c>
      <c r="U757" s="149"/>
      <c r="V757" s="149"/>
      <c r="W757" s="149"/>
      <c r="X757" s="149"/>
      <c r="Y757" s="149"/>
      <c r="Z757" s="149"/>
      <c r="AA757" s="149"/>
      <c r="AB757" s="149"/>
      <c r="AC757" s="149"/>
      <c r="AD757" s="149"/>
      <c r="AE757" s="149"/>
      <c r="AR757" s="242" t="s">
        <v>307</v>
      </c>
      <c r="AT757" s="242" t="s">
        <v>136</v>
      </c>
      <c r="AU757" s="242" t="s">
        <v>83</v>
      </c>
      <c r="AY757" s="142" t="s">
        <v>134</v>
      </c>
      <c r="BE757" s="243">
        <f>IF(N757="základní",J757,0)</f>
        <v>6000</v>
      </c>
      <c r="BF757" s="243">
        <f>IF(N757="snížená",J757,0)</f>
        <v>0</v>
      </c>
      <c r="BG757" s="243">
        <f>IF(N757="zákl. přenesená",J757,0)</f>
        <v>0</v>
      </c>
      <c r="BH757" s="243">
        <f>IF(N757="sníž. přenesená",J757,0)</f>
        <v>0</v>
      </c>
      <c r="BI757" s="243">
        <f>IF(N757="nulová",J757,0)</f>
        <v>0</v>
      </c>
      <c r="BJ757" s="142" t="s">
        <v>81</v>
      </c>
      <c r="BK757" s="243">
        <f>ROUND(I757*H757,2)</f>
        <v>6000</v>
      </c>
      <c r="BL757" s="142" t="s">
        <v>307</v>
      </c>
      <c r="BM757" s="242" t="s">
        <v>641</v>
      </c>
    </row>
    <row r="758" spans="1:65" s="244" customFormat="1" x14ac:dyDescent="0.4">
      <c r="B758" s="245"/>
      <c r="D758" s="246" t="s">
        <v>142</v>
      </c>
      <c r="E758" s="247" t="s">
        <v>1</v>
      </c>
      <c r="F758" s="248" t="s">
        <v>202</v>
      </c>
      <c r="H758" s="247" t="s">
        <v>1</v>
      </c>
      <c r="L758" s="245"/>
      <c r="M758" s="249"/>
      <c r="N758" s="250"/>
      <c r="O758" s="250"/>
      <c r="P758" s="250"/>
      <c r="Q758" s="250"/>
      <c r="R758" s="250"/>
      <c r="S758" s="250"/>
      <c r="T758" s="251"/>
      <c r="AT758" s="247" t="s">
        <v>142</v>
      </c>
      <c r="AU758" s="247" t="s">
        <v>83</v>
      </c>
      <c r="AV758" s="244" t="s">
        <v>81</v>
      </c>
      <c r="AW758" s="244" t="s">
        <v>30</v>
      </c>
      <c r="AX758" s="244" t="s">
        <v>73</v>
      </c>
      <c r="AY758" s="247" t="s">
        <v>134</v>
      </c>
    </row>
    <row r="759" spans="1:65" s="252" customFormat="1" x14ac:dyDescent="0.4">
      <c r="B759" s="253"/>
      <c r="D759" s="246" t="s">
        <v>142</v>
      </c>
      <c r="E759" s="254" t="s">
        <v>1</v>
      </c>
      <c r="F759" s="255" t="s">
        <v>81</v>
      </c>
      <c r="H759" s="256">
        <v>1</v>
      </c>
      <c r="L759" s="253"/>
      <c r="M759" s="257"/>
      <c r="N759" s="258"/>
      <c r="O759" s="258"/>
      <c r="P759" s="258"/>
      <c r="Q759" s="258"/>
      <c r="R759" s="258"/>
      <c r="S759" s="258"/>
      <c r="T759" s="259"/>
      <c r="AT759" s="254" t="s">
        <v>142</v>
      </c>
      <c r="AU759" s="254" t="s">
        <v>83</v>
      </c>
      <c r="AV759" s="252" t="s">
        <v>83</v>
      </c>
      <c r="AW759" s="252" t="s">
        <v>30</v>
      </c>
      <c r="AX759" s="252" t="s">
        <v>73</v>
      </c>
      <c r="AY759" s="254" t="s">
        <v>134</v>
      </c>
    </row>
    <row r="760" spans="1:65" s="260" customFormat="1" x14ac:dyDescent="0.4">
      <c r="B760" s="261"/>
      <c r="D760" s="246" t="s">
        <v>142</v>
      </c>
      <c r="E760" s="262" t="s">
        <v>1</v>
      </c>
      <c r="F760" s="263" t="s">
        <v>164</v>
      </c>
      <c r="H760" s="264">
        <v>1</v>
      </c>
      <c r="L760" s="261"/>
      <c r="M760" s="265"/>
      <c r="N760" s="266"/>
      <c r="O760" s="266"/>
      <c r="P760" s="266"/>
      <c r="Q760" s="266"/>
      <c r="R760" s="266"/>
      <c r="S760" s="266"/>
      <c r="T760" s="267"/>
      <c r="AT760" s="262" t="s">
        <v>142</v>
      </c>
      <c r="AU760" s="262" t="s">
        <v>83</v>
      </c>
      <c r="AV760" s="260" t="s">
        <v>140</v>
      </c>
      <c r="AW760" s="260" t="s">
        <v>30</v>
      </c>
      <c r="AX760" s="260" t="s">
        <v>81</v>
      </c>
      <c r="AY760" s="262" t="s">
        <v>134</v>
      </c>
    </row>
    <row r="761" spans="1:65" s="152" customFormat="1" ht="24.2" customHeight="1" x14ac:dyDescent="0.4">
      <c r="A761" s="149"/>
      <c r="B761" s="150"/>
      <c r="C761" s="230" t="s">
        <v>642</v>
      </c>
      <c r="D761" s="230" t="s">
        <v>136</v>
      </c>
      <c r="E761" s="231" t="s">
        <v>643</v>
      </c>
      <c r="F761" s="232" t="s">
        <v>644</v>
      </c>
      <c r="G761" s="233" t="s">
        <v>394</v>
      </c>
      <c r="H761" s="77">
        <v>1074</v>
      </c>
      <c r="I761" s="75">
        <v>2</v>
      </c>
      <c r="J761" s="235">
        <f>ROUND(I761*H761,2)</f>
        <v>2148</v>
      </c>
      <c r="K761" s="236"/>
      <c r="L761" s="150"/>
      <c r="M761" s="237" t="s">
        <v>1</v>
      </c>
      <c r="N761" s="238" t="s">
        <v>38</v>
      </c>
      <c r="O761" s="239"/>
      <c r="P761" s="240">
        <f>O761*H761</f>
        <v>0</v>
      </c>
      <c r="Q761" s="240">
        <v>0</v>
      </c>
      <c r="R761" s="240">
        <f>Q761*H761</f>
        <v>0</v>
      </c>
      <c r="S761" s="240">
        <v>0</v>
      </c>
      <c r="T761" s="241">
        <f>S761*H761</f>
        <v>0</v>
      </c>
      <c r="U761" s="149"/>
      <c r="V761" s="149"/>
      <c r="W761" s="149"/>
      <c r="X761" s="149"/>
      <c r="Y761" s="149"/>
      <c r="Z761" s="149"/>
      <c r="AA761" s="149"/>
      <c r="AB761" s="149"/>
      <c r="AC761" s="149"/>
      <c r="AD761" s="149"/>
      <c r="AE761" s="149"/>
      <c r="AR761" s="242" t="s">
        <v>307</v>
      </c>
      <c r="AT761" s="242" t="s">
        <v>136</v>
      </c>
      <c r="AU761" s="242" t="s">
        <v>83</v>
      </c>
      <c r="AY761" s="142" t="s">
        <v>134</v>
      </c>
      <c r="BE761" s="243">
        <f>IF(N761="základní",J761,0)</f>
        <v>2148</v>
      </c>
      <c r="BF761" s="243">
        <f>IF(N761="snížená",J761,0)</f>
        <v>0</v>
      </c>
      <c r="BG761" s="243">
        <f>IF(N761="zákl. přenesená",J761,0)</f>
        <v>0</v>
      </c>
      <c r="BH761" s="243">
        <f>IF(N761="sníž. přenesená",J761,0)</f>
        <v>0</v>
      </c>
      <c r="BI761" s="243">
        <f>IF(N761="nulová",J761,0)</f>
        <v>0</v>
      </c>
      <c r="BJ761" s="142" t="s">
        <v>81</v>
      </c>
      <c r="BK761" s="243">
        <f>ROUND(I761*H761,2)</f>
        <v>2148</v>
      </c>
      <c r="BL761" s="142" t="s">
        <v>307</v>
      </c>
      <c r="BM761" s="242" t="s">
        <v>645</v>
      </c>
    </row>
    <row r="762" spans="1:65" s="217" customFormat="1" ht="22.9" customHeight="1" x14ac:dyDescent="0.5">
      <c r="B762" s="218"/>
      <c r="D762" s="219" t="s">
        <v>72</v>
      </c>
      <c r="E762" s="228" t="s">
        <v>646</v>
      </c>
      <c r="F762" s="228" t="s">
        <v>647</v>
      </c>
      <c r="J762" s="229">
        <f>BK762</f>
        <v>340557.53</v>
      </c>
      <c r="L762" s="218"/>
      <c r="M762" s="222"/>
      <c r="N762" s="223"/>
      <c r="O762" s="223"/>
      <c r="P762" s="224">
        <f>SUM(P763:P1023)</f>
        <v>0</v>
      </c>
      <c r="Q762" s="223"/>
      <c r="R762" s="224">
        <f>SUM(R763:R1023)</f>
        <v>5.3750630000000008</v>
      </c>
      <c r="S762" s="223"/>
      <c r="T762" s="225">
        <f>SUM(T763:T1023)</f>
        <v>6.6800914999999996</v>
      </c>
      <c r="AR762" s="219" t="s">
        <v>83</v>
      </c>
      <c r="AT762" s="226" t="s">
        <v>72</v>
      </c>
      <c r="AU762" s="226" t="s">
        <v>81</v>
      </c>
      <c r="AY762" s="219" t="s">
        <v>134</v>
      </c>
      <c r="BK762" s="227">
        <f>SUM(BK763:BK1023)</f>
        <v>340557.53</v>
      </c>
    </row>
    <row r="763" spans="1:65" s="152" customFormat="1" ht="16.5" customHeight="1" x14ac:dyDescent="0.4">
      <c r="A763" s="149"/>
      <c r="B763" s="150"/>
      <c r="C763" s="230" t="s">
        <v>648</v>
      </c>
      <c r="D763" s="230" t="s">
        <v>136</v>
      </c>
      <c r="E763" s="231" t="s">
        <v>649</v>
      </c>
      <c r="F763" s="232" t="s">
        <v>650</v>
      </c>
      <c r="G763" s="233" t="s">
        <v>175</v>
      </c>
      <c r="H763" s="234">
        <v>140.9</v>
      </c>
      <c r="I763" s="75">
        <v>60</v>
      </c>
      <c r="J763" s="235">
        <f>ROUND(I763*H763,2)</f>
        <v>8454</v>
      </c>
      <c r="K763" s="236"/>
      <c r="L763" s="150"/>
      <c r="M763" s="237" t="s">
        <v>1</v>
      </c>
      <c r="N763" s="238" t="s">
        <v>38</v>
      </c>
      <c r="O763" s="239"/>
      <c r="P763" s="240">
        <f>O763*H763</f>
        <v>0</v>
      </c>
      <c r="Q763" s="240">
        <v>2.9999999999999997E-4</v>
      </c>
      <c r="R763" s="240">
        <f>Q763*H763</f>
        <v>4.2269999999999995E-2</v>
      </c>
      <c r="S763" s="240">
        <v>0</v>
      </c>
      <c r="T763" s="241">
        <f>S763*H763</f>
        <v>0</v>
      </c>
      <c r="U763" s="149"/>
      <c r="V763" s="149"/>
      <c r="W763" s="149"/>
      <c r="X763" s="149"/>
      <c r="Y763" s="149"/>
      <c r="Z763" s="149"/>
      <c r="AA763" s="149"/>
      <c r="AB763" s="149"/>
      <c r="AC763" s="149"/>
      <c r="AD763" s="149"/>
      <c r="AE763" s="149"/>
      <c r="AR763" s="242" t="s">
        <v>307</v>
      </c>
      <c r="AT763" s="242" t="s">
        <v>136</v>
      </c>
      <c r="AU763" s="242" t="s">
        <v>83</v>
      </c>
      <c r="AY763" s="142" t="s">
        <v>134</v>
      </c>
      <c r="BE763" s="243">
        <f>IF(N763="základní",J763,0)</f>
        <v>8454</v>
      </c>
      <c r="BF763" s="243">
        <f>IF(N763="snížená",J763,0)</f>
        <v>0</v>
      </c>
      <c r="BG763" s="243">
        <f>IF(N763="zákl. přenesená",J763,0)</f>
        <v>0</v>
      </c>
      <c r="BH763" s="243">
        <f>IF(N763="sníž. přenesená",J763,0)</f>
        <v>0</v>
      </c>
      <c r="BI763" s="243">
        <f>IF(N763="nulová",J763,0)</f>
        <v>0</v>
      </c>
      <c r="BJ763" s="142" t="s">
        <v>81</v>
      </c>
      <c r="BK763" s="243">
        <f>ROUND(I763*H763,2)</f>
        <v>8454</v>
      </c>
      <c r="BL763" s="142" t="s">
        <v>307</v>
      </c>
      <c r="BM763" s="242" t="s">
        <v>651</v>
      </c>
    </row>
    <row r="764" spans="1:65" s="244" customFormat="1" x14ac:dyDescent="0.4">
      <c r="B764" s="245"/>
      <c r="D764" s="246" t="s">
        <v>142</v>
      </c>
      <c r="E764" s="247" t="s">
        <v>1</v>
      </c>
      <c r="F764" s="248" t="s">
        <v>652</v>
      </c>
      <c r="H764" s="247" t="s">
        <v>1</v>
      </c>
      <c r="L764" s="245"/>
      <c r="M764" s="249"/>
      <c r="N764" s="250"/>
      <c r="O764" s="250"/>
      <c r="P764" s="250"/>
      <c r="Q764" s="250"/>
      <c r="R764" s="250"/>
      <c r="S764" s="250"/>
      <c r="T764" s="251"/>
      <c r="AT764" s="247" t="s">
        <v>142</v>
      </c>
      <c r="AU764" s="247" t="s">
        <v>83</v>
      </c>
      <c r="AV764" s="244" t="s">
        <v>81</v>
      </c>
      <c r="AW764" s="244" t="s">
        <v>30</v>
      </c>
      <c r="AX764" s="244" t="s">
        <v>73</v>
      </c>
      <c r="AY764" s="247" t="s">
        <v>134</v>
      </c>
    </row>
    <row r="765" spans="1:65" s="244" customFormat="1" x14ac:dyDescent="0.4">
      <c r="B765" s="245"/>
      <c r="D765" s="246" t="s">
        <v>142</v>
      </c>
      <c r="E765" s="247" t="s">
        <v>1</v>
      </c>
      <c r="F765" s="248" t="s">
        <v>144</v>
      </c>
      <c r="H765" s="247" t="s">
        <v>1</v>
      </c>
      <c r="L765" s="245"/>
      <c r="M765" s="249"/>
      <c r="N765" s="250"/>
      <c r="O765" s="250"/>
      <c r="P765" s="250"/>
      <c r="Q765" s="250"/>
      <c r="R765" s="250"/>
      <c r="S765" s="250"/>
      <c r="T765" s="251"/>
      <c r="AT765" s="247" t="s">
        <v>142</v>
      </c>
      <c r="AU765" s="247" t="s">
        <v>83</v>
      </c>
      <c r="AV765" s="244" t="s">
        <v>81</v>
      </c>
      <c r="AW765" s="244" t="s">
        <v>30</v>
      </c>
      <c r="AX765" s="244" t="s">
        <v>73</v>
      </c>
      <c r="AY765" s="247" t="s">
        <v>134</v>
      </c>
    </row>
    <row r="766" spans="1:65" s="252" customFormat="1" x14ac:dyDescent="0.4">
      <c r="B766" s="253"/>
      <c r="D766" s="246" t="s">
        <v>142</v>
      </c>
      <c r="E766" s="254" t="s">
        <v>1</v>
      </c>
      <c r="F766" s="255" t="s">
        <v>204</v>
      </c>
      <c r="H766" s="256">
        <v>4.29</v>
      </c>
      <c r="L766" s="253"/>
      <c r="M766" s="257"/>
      <c r="N766" s="258"/>
      <c r="O766" s="258"/>
      <c r="P766" s="258"/>
      <c r="Q766" s="258"/>
      <c r="R766" s="258"/>
      <c r="S766" s="258"/>
      <c r="T766" s="259"/>
      <c r="AT766" s="254" t="s">
        <v>142</v>
      </c>
      <c r="AU766" s="254" t="s">
        <v>83</v>
      </c>
      <c r="AV766" s="252" t="s">
        <v>83</v>
      </c>
      <c r="AW766" s="252" t="s">
        <v>30</v>
      </c>
      <c r="AX766" s="252" t="s">
        <v>73</v>
      </c>
      <c r="AY766" s="254" t="s">
        <v>134</v>
      </c>
    </row>
    <row r="767" spans="1:65" s="244" customFormat="1" x14ac:dyDescent="0.4">
      <c r="B767" s="245"/>
      <c r="D767" s="246" t="s">
        <v>142</v>
      </c>
      <c r="E767" s="247" t="s">
        <v>1</v>
      </c>
      <c r="F767" s="248" t="s">
        <v>146</v>
      </c>
      <c r="H767" s="247" t="s">
        <v>1</v>
      </c>
      <c r="L767" s="245"/>
      <c r="M767" s="249"/>
      <c r="N767" s="250"/>
      <c r="O767" s="250"/>
      <c r="P767" s="250"/>
      <c r="Q767" s="250"/>
      <c r="R767" s="250"/>
      <c r="S767" s="250"/>
      <c r="T767" s="251"/>
      <c r="AT767" s="247" t="s">
        <v>142</v>
      </c>
      <c r="AU767" s="247" t="s">
        <v>83</v>
      </c>
      <c r="AV767" s="244" t="s">
        <v>81</v>
      </c>
      <c r="AW767" s="244" t="s">
        <v>30</v>
      </c>
      <c r="AX767" s="244" t="s">
        <v>73</v>
      </c>
      <c r="AY767" s="247" t="s">
        <v>134</v>
      </c>
    </row>
    <row r="768" spans="1:65" s="252" customFormat="1" x14ac:dyDescent="0.4">
      <c r="B768" s="253"/>
      <c r="D768" s="246" t="s">
        <v>142</v>
      </c>
      <c r="E768" s="254" t="s">
        <v>1</v>
      </c>
      <c r="F768" s="255" t="s">
        <v>205</v>
      </c>
      <c r="H768" s="256">
        <v>4.9400000000000004</v>
      </c>
      <c r="L768" s="253"/>
      <c r="M768" s="257"/>
      <c r="N768" s="258"/>
      <c r="O768" s="258"/>
      <c r="P768" s="258"/>
      <c r="Q768" s="258"/>
      <c r="R768" s="258"/>
      <c r="S768" s="258"/>
      <c r="T768" s="259"/>
      <c r="AT768" s="254" t="s">
        <v>142</v>
      </c>
      <c r="AU768" s="254" t="s">
        <v>83</v>
      </c>
      <c r="AV768" s="252" t="s">
        <v>83</v>
      </c>
      <c r="AW768" s="252" t="s">
        <v>30</v>
      </c>
      <c r="AX768" s="252" t="s">
        <v>73</v>
      </c>
      <c r="AY768" s="254" t="s">
        <v>134</v>
      </c>
    </row>
    <row r="769" spans="2:51" s="244" customFormat="1" x14ac:dyDescent="0.4">
      <c r="B769" s="245"/>
      <c r="D769" s="246" t="s">
        <v>142</v>
      </c>
      <c r="E769" s="247" t="s">
        <v>1</v>
      </c>
      <c r="F769" s="248" t="s">
        <v>148</v>
      </c>
      <c r="H769" s="247" t="s">
        <v>1</v>
      </c>
      <c r="L769" s="245"/>
      <c r="M769" s="249"/>
      <c r="N769" s="250"/>
      <c r="O769" s="250"/>
      <c r="P769" s="250"/>
      <c r="Q769" s="250"/>
      <c r="R769" s="250"/>
      <c r="S769" s="250"/>
      <c r="T769" s="251"/>
      <c r="AT769" s="247" t="s">
        <v>142</v>
      </c>
      <c r="AU769" s="247" t="s">
        <v>83</v>
      </c>
      <c r="AV769" s="244" t="s">
        <v>81</v>
      </c>
      <c r="AW769" s="244" t="s">
        <v>30</v>
      </c>
      <c r="AX769" s="244" t="s">
        <v>73</v>
      </c>
      <c r="AY769" s="247" t="s">
        <v>134</v>
      </c>
    </row>
    <row r="770" spans="2:51" s="252" customFormat="1" x14ac:dyDescent="0.4">
      <c r="B770" s="253"/>
      <c r="D770" s="246" t="s">
        <v>142</v>
      </c>
      <c r="E770" s="254" t="s">
        <v>1</v>
      </c>
      <c r="F770" s="255" t="s">
        <v>206</v>
      </c>
      <c r="H770" s="256">
        <v>41.81</v>
      </c>
      <c r="L770" s="253"/>
      <c r="M770" s="257"/>
      <c r="N770" s="258"/>
      <c r="O770" s="258"/>
      <c r="P770" s="258"/>
      <c r="Q770" s="258"/>
      <c r="R770" s="258"/>
      <c r="S770" s="258"/>
      <c r="T770" s="259"/>
      <c r="AT770" s="254" t="s">
        <v>142</v>
      </c>
      <c r="AU770" s="254" t="s">
        <v>83</v>
      </c>
      <c r="AV770" s="252" t="s">
        <v>83</v>
      </c>
      <c r="AW770" s="252" t="s">
        <v>30</v>
      </c>
      <c r="AX770" s="252" t="s">
        <v>73</v>
      </c>
      <c r="AY770" s="254" t="s">
        <v>134</v>
      </c>
    </row>
    <row r="771" spans="2:51" s="244" customFormat="1" x14ac:dyDescent="0.4">
      <c r="B771" s="245"/>
      <c r="D771" s="246" t="s">
        <v>142</v>
      </c>
      <c r="E771" s="247" t="s">
        <v>1</v>
      </c>
      <c r="F771" s="248" t="s">
        <v>150</v>
      </c>
      <c r="H771" s="247" t="s">
        <v>1</v>
      </c>
      <c r="L771" s="245"/>
      <c r="M771" s="249"/>
      <c r="N771" s="250"/>
      <c r="O771" s="250"/>
      <c r="P771" s="250"/>
      <c r="Q771" s="250"/>
      <c r="R771" s="250"/>
      <c r="S771" s="250"/>
      <c r="T771" s="251"/>
      <c r="AT771" s="247" t="s">
        <v>142</v>
      </c>
      <c r="AU771" s="247" t="s">
        <v>83</v>
      </c>
      <c r="AV771" s="244" t="s">
        <v>81</v>
      </c>
      <c r="AW771" s="244" t="s">
        <v>30</v>
      </c>
      <c r="AX771" s="244" t="s">
        <v>73</v>
      </c>
      <c r="AY771" s="247" t="s">
        <v>134</v>
      </c>
    </row>
    <row r="772" spans="2:51" s="252" customFormat="1" x14ac:dyDescent="0.4">
      <c r="B772" s="253"/>
      <c r="D772" s="246" t="s">
        <v>142</v>
      </c>
      <c r="E772" s="254" t="s">
        <v>1</v>
      </c>
      <c r="F772" s="255" t="s">
        <v>201</v>
      </c>
      <c r="H772" s="256">
        <v>5.48</v>
      </c>
      <c r="L772" s="253"/>
      <c r="M772" s="257"/>
      <c r="N772" s="258"/>
      <c r="O772" s="258"/>
      <c r="P772" s="258"/>
      <c r="Q772" s="258"/>
      <c r="R772" s="258"/>
      <c r="S772" s="258"/>
      <c r="T772" s="259"/>
      <c r="AT772" s="254" t="s">
        <v>142</v>
      </c>
      <c r="AU772" s="254" t="s">
        <v>83</v>
      </c>
      <c r="AV772" s="252" t="s">
        <v>83</v>
      </c>
      <c r="AW772" s="252" t="s">
        <v>30</v>
      </c>
      <c r="AX772" s="252" t="s">
        <v>73</v>
      </c>
      <c r="AY772" s="254" t="s">
        <v>134</v>
      </c>
    </row>
    <row r="773" spans="2:51" s="244" customFormat="1" x14ac:dyDescent="0.4">
      <c r="B773" s="245"/>
      <c r="D773" s="246" t="s">
        <v>142</v>
      </c>
      <c r="E773" s="247" t="s">
        <v>1</v>
      </c>
      <c r="F773" s="248" t="s">
        <v>152</v>
      </c>
      <c r="H773" s="247" t="s">
        <v>1</v>
      </c>
      <c r="L773" s="245"/>
      <c r="M773" s="249"/>
      <c r="N773" s="250"/>
      <c r="O773" s="250"/>
      <c r="P773" s="250"/>
      <c r="Q773" s="250"/>
      <c r="R773" s="250"/>
      <c r="S773" s="250"/>
      <c r="T773" s="251"/>
      <c r="AT773" s="247" t="s">
        <v>142</v>
      </c>
      <c r="AU773" s="247" t="s">
        <v>83</v>
      </c>
      <c r="AV773" s="244" t="s">
        <v>81</v>
      </c>
      <c r="AW773" s="244" t="s">
        <v>30</v>
      </c>
      <c r="AX773" s="244" t="s">
        <v>73</v>
      </c>
      <c r="AY773" s="247" t="s">
        <v>134</v>
      </c>
    </row>
    <row r="774" spans="2:51" s="252" customFormat="1" x14ac:dyDescent="0.4">
      <c r="B774" s="253"/>
      <c r="D774" s="246" t="s">
        <v>142</v>
      </c>
      <c r="E774" s="254" t="s">
        <v>1</v>
      </c>
      <c r="F774" s="255" t="s">
        <v>207</v>
      </c>
      <c r="H774" s="256">
        <v>3.79</v>
      </c>
      <c r="L774" s="253"/>
      <c r="M774" s="257"/>
      <c r="N774" s="258"/>
      <c r="O774" s="258"/>
      <c r="P774" s="258"/>
      <c r="Q774" s="258"/>
      <c r="R774" s="258"/>
      <c r="S774" s="258"/>
      <c r="T774" s="259"/>
      <c r="AT774" s="254" t="s">
        <v>142</v>
      </c>
      <c r="AU774" s="254" t="s">
        <v>83</v>
      </c>
      <c r="AV774" s="252" t="s">
        <v>83</v>
      </c>
      <c r="AW774" s="252" t="s">
        <v>30</v>
      </c>
      <c r="AX774" s="252" t="s">
        <v>73</v>
      </c>
      <c r="AY774" s="254" t="s">
        <v>134</v>
      </c>
    </row>
    <row r="775" spans="2:51" s="244" customFormat="1" x14ac:dyDescent="0.4">
      <c r="B775" s="245"/>
      <c r="D775" s="246" t="s">
        <v>142</v>
      </c>
      <c r="E775" s="247" t="s">
        <v>1</v>
      </c>
      <c r="F775" s="248" t="s">
        <v>154</v>
      </c>
      <c r="H775" s="247" t="s">
        <v>1</v>
      </c>
      <c r="L775" s="245"/>
      <c r="M775" s="249"/>
      <c r="N775" s="250"/>
      <c r="O775" s="250"/>
      <c r="P775" s="250"/>
      <c r="Q775" s="250"/>
      <c r="R775" s="250"/>
      <c r="S775" s="250"/>
      <c r="T775" s="251"/>
      <c r="AT775" s="247" t="s">
        <v>142</v>
      </c>
      <c r="AU775" s="247" t="s">
        <v>83</v>
      </c>
      <c r="AV775" s="244" t="s">
        <v>81</v>
      </c>
      <c r="AW775" s="244" t="s">
        <v>30</v>
      </c>
      <c r="AX775" s="244" t="s">
        <v>73</v>
      </c>
      <c r="AY775" s="247" t="s">
        <v>134</v>
      </c>
    </row>
    <row r="776" spans="2:51" s="252" customFormat="1" x14ac:dyDescent="0.4">
      <c r="B776" s="253"/>
      <c r="D776" s="246" t="s">
        <v>142</v>
      </c>
      <c r="E776" s="254" t="s">
        <v>1</v>
      </c>
      <c r="F776" s="255" t="s">
        <v>208</v>
      </c>
      <c r="H776" s="256">
        <v>10.76</v>
      </c>
      <c r="L776" s="253"/>
      <c r="M776" s="257"/>
      <c r="N776" s="258"/>
      <c r="O776" s="258"/>
      <c r="P776" s="258"/>
      <c r="Q776" s="258"/>
      <c r="R776" s="258"/>
      <c r="S776" s="258"/>
      <c r="T776" s="259"/>
      <c r="AT776" s="254" t="s">
        <v>142</v>
      </c>
      <c r="AU776" s="254" t="s">
        <v>83</v>
      </c>
      <c r="AV776" s="252" t="s">
        <v>83</v>
      </c>
      <c r="AW776" s="252" t="s">
        <v>30</v>
      </c>
      <c r="AX776" s="252" t="s">
        <v>73</v>
      </c>
      <c r="AY776" s="254" t="s">
        <v>134</v>
      </c>
    </row>
    <row r="777" spans="2:51" s="244" customFormat="1" x14ac:dyDescent="0.4">
      <c r="B777" s="245"/>
      <c r="D777" s="246" t="s">
        <v>142</v>
      </c>
      <c r="E777" s="247" t="s">
        <v>1</v>
      </c>
      <c r="F777" s="248" t="s">
        <v>156</v>
      </c>
      <c r="H777" s="247" t="s">
        <v>1</v>
      </c>
      <c r="L777" s="245"/>
      <c r="M777" s="249"/>
      <c r="N777" s="250"/>
      <c r="O777" s="250"/>
      <c r="P777" s="250"/>
      <c r="Q777" s="250"/>
      <c r="R777" s="250"/>
      <c r="S777" s="250"/>
      <c r="T777" s="251"/>
      <c r="AT777" s="247" t="s">
        <v>142</v>
      </c>
      <c r="AU777" s="247" t="s">
        <v>83</v>
      </c>
      <c r="AV777" s="244" t="s">
        <v>81</v>
      </c>
      <c r="AW777" s="244" t="s">
        <v>30</v>
      </c>
      <c r="AX777" s="244" t="s">
        <v>73</v>
      </c>
      <c r="AY777" s="247" t="s">
        <v>134</v>
      </c>
    </row>
    <row r="778" spans="2:51" s="252" customFormat="1" x14ac:dyDescent="0.4">
      <c r="B778" s="253"/>
      <c r="D778" s="246" t="s">
        <v>142</v>
      </c>
      <c r="E778" s="254" t="s">
        <v>1</v>
      </c>
      <c r="F778" s="255" t="s">
        <v>209</v>
      </c>
      <c r="H778" s="256">
        <v>23.12</v>
      </c>
      <c r="L778" s="253"/>
      <c r="M778" s="257"/>
      <c r="N778" s="258"/>
      <c r="O778" s="258"/>
      <c r="P778" s="258"/>
      <c r="Q778" s="258"/>
      <c r="R778" s="258"/>
      <c r="S778" s="258"/>
      <c r="T778" s="259"/>
      <c r="AT778" s="254" t="s">
        <v>142</v>
      </c>
      <c r="AU778" s="254" t="s">
        <v>83</v>
      </c>
      <c r="AV778" s="252" t="s">
        <v>83</v>
      </c>
      <c r="AW778" s="252" t="s">
        <v>30</v>
      </c>
      <c r="AX778" s="252" t="s">
        <v>73</v>
      </c>
      <c r="AY778" s="254" t="s">
        <v>134</v>
      </c>
    </row>
    <row r="779" spans="2:51" s="244" customFormat="1" x14ac:dyDescent="0.4">
      <c r="B779" s="245"/>
      <c r="D779" s="246" t="s">
        <v>142</v>
      </c>
      <c r="E779" s="247" t="s">
        <v>1</v>
      </c>
      <c r="F779" s="248" t="s">
        <v>158</v>
      </c>
      <c r="H779" s="247" t="s">
        <v>1</v>
      </c>
      <c r="L779" s="245"/>
      <c r="M779" s="249"/>
      <c r="N779" s="250"/>
      <c r="O779" s="250"/>
      <c r="P779" s="250"/>
      <c r="Q779" s="250"/>
      <c r="R779" s="250"/>
      <c r="S779" s="250"/>
      <c r="T779" s="251"/>
      <c r="AT779" s="247" t="s">
        <v>142</v>
      </c>
      <c r="AU779" s="247" t="s">
        <v>83</v>
      </c>
      <c r="AV779" s="244" t="s">
        <v>81</v>
      </c>
      <c r="AW779" s="244" t="s">
        <v>30</v>
      </c>
      <c r="AX779" s="244" t="s">
        <v>73</v>
      </c>
      <c r="AY779" s="247" t="s">
        <v>134</v>
      </c>
    </row>
    <row r="780" spans="2:51" s="252" customFormat="1" x14ac:dyDescent="0.4">
      <c r="B780" s="253"/>
      <c r="D780" s="246" t="s">
        <v>142</v>
      </c>
      <c r="E780" s="254" t="s">
        <v>1</v>
      </c>
      <c r="F780" s="255" t="s">
        <v>212</v>
      </c>
      <c r="H780" s="256">
        <v>10.93</v>
      </c>
      <c r="L780" s="253"/>
      <c r="M780" s="257"/>
      <c r="N780" s="258"/>
      <c r="O780" s="258"/>
      <c r="P780" s="258"/>
      <c r="Q780" s="258"/>
      <c r="R780" s="258"/>
      <c r="S780" s="258"/>
      <c r="T780" s="259"/>
      <c r="AT780" s="254" t="s">
        <v>142</v>
      </c>
      <c r="AU780" s="254" t="s">
        <v>83</v>
      </c>
      <c r="AV780" s="252" t="s">
        <v>83</v>
      </c>
      <c r="AW780" s="252" t="s">
        <v>30</v>
      </c>
      <c r="AX780" s="252" t="s">
        <v>73</v>
      </c>
      <c r="AY780" s="254" t="s">
        <v>134</v>
      </c>
    </row>
    <row r="781" spans="2:51" s="244" customFormat="1" x14ac:dyDescent="0.4">
      <c r="B781" s="245"/>
      <c r="D781" s="246" t="s">
        <v>142</v>
      </c>
      <c r="E781" s="247" t="s">
        <v>1</v>
      </c>
      <c r="F781" s="248" t="s">
        <v>160</v>
      </c>
      <c r="H781" s="247" t="s">
        <v>1</v>
      </c>
      <c r="L781" s="245"/>
      <c r="M781" s="249"/>
      <c r="N781" s="250"/>
      <c r="O781" s="250"/>
      <c r="P781" s="250"/>
      <c r="Q781" s="250"/>
      <c r="R781" s="250"/>
      <c r="S781" s="250"/>
      <c r="T781" s="251"/>
      <c r="AT781" s="247" t="s">
        <v>142</v>
      </c>
      <c r="AU781" s="247" t="s">
        <v>83</v>
      </c>
      <c r="AV781" s="244" t="s">
        <v>81</v>
      </c>
      <c r="AW781" s="244" t="s">
        <v>30</v>
      </c>
      <c r="AX781" s="244" t="s">
        <v>73</v>
      </c>
      <c r="AY781" s="247" t="s">
        <v>134</v>
      </c>
    </row>
    <row r="782" spans="2:51" s="252" customFormat="1" x14ac:dyDescent="0.4">
      <c r="B782" s="253"/>
      <c r="D782" s="246" t="s">
        <v>142</v>
      </c>
      <c r="E782" s="254" t="s">
        <v>1</v>
      </c>
      <c r="F782" s="255" t="s">
        <v>213</v>
      </c>
      <c r="H782" s="256">
        <v>5.79</v>
      </c>
      <c r="L782" s="253"/>
      <c r="M782" s="257"/>
      <c r="N782" s="258"/>
      <c r="O782" s="258"/>
      <c r="P782" s="258"/>
      <c r="Q782" s="258"/>
      <c r="R782" s="258"/>
      <c r="S782" s="258"/>
      <c r="T782" s="259"/>
      <c r="AT782" s="254" t="s">
        <v>142</v>
      </c>
      <c r="AU782" s="254" t="s">
        <v>83</v>
      </c>
      <c r="AV782" s="252" t="s">
        <v>83</v>
      </c>
      <c r="AW782" s="252" t="s">
        <v>30</v>
      </c>
      <c r="AX782" s="252" t="s">
        <v>73</v>
      </c>
      <c r="AY782" s="254" t="s">
        <v>134</v>
      </c>
    </row>
    <row r="783" spans="2:51" s="244" customFormat="1" x14ac:dyDescent="0.4">
      <c r="B783" s="245"/>
      <c r="D783" s="246" t="s">
        <v>142</v>
      </c>
      <c r="E783" s="247" t="s">
        <v>1</v>
      </c>
      <c r="F783" s="248" t="s">
        <v>162</v>
      </c>
      <c r="H783" s="247" t="s">
        <v>1</v>
      </c>
      <c r="L783" s="245"/>
      <c r="M783" s="249"/>
      <c r="N783" s="250"/>
      <c r="O783" s="250"/>
      <c r="P783" s="250"/>
      <c r="Q783" s="250"/>
      <c r="R783" s="250"/>
      <c r="S783" s="250"/>
      <c r="T783" s="251"/>
      <c r="AT783" s="247" t="s">
        <v>142</v>
      </c>
      <c r="AU783" s="247" t="s">
        <v>83</v>
      </c>
      <c r="AV783" s="244" t="s">
        <v>81</v>
      </c>
      <c r="AW783" s="244" t="s">
        <v>30</v>
      </c>
      <c r="AX783" s="244" t="s">
        <v>73</v>
      </c>
      <c r="AY783" s="247" t="s">
        <v>134</v>
      </c>
    </row>
    <row r="784" spans="2:51" s="252" customFormat="1" x14ac:dyDescent="0.4">
      <c r="B784" s="253"/>
      <c r="D784" s="246" t="s">
        <v>142</v>
      </c>
      <c r="E784" s="254" t="s">
        <v>1</v>
      </c>
      <c r="F784" s="255" t="s">
        <v>214</v>
      </c>
      <c r="H784" s="256">
        <v>29.99</v>
      </c>
      <c r="L784" s="253"/>
      <c r="M784" s="257"/>
      <c r="N784" s="258"/>
      <c r="O784" s="258"/>
      <c r="P784" s="258"/>
      <c r="Q784" s="258"/>
      <c r="R784" s="258"/>
      <c r="S784" s="258"/>
      <c r="T784" s="259"/>
      <c r="AT784" s="254" t="s">
        <v>142</v>
      </c>
      <c r="AU784" s="254" t="s">
        <v>83</v>
      </c>
      <c r="AV784" s="252" t="s">
        <v>83</v>
      </c>
      <c r="AW784" s="252" t="s">
        <v>30</v>
      </c>
      <c r="AX784" s="252" t="s">
        <v>73</v>
      </c>
      <c r="AY784" s="254" t="s">
        <v>134</v>
      </c>
    </row>
    <row r="785" spans="1:65" s="260" customFormat="1" x14ac:dyDescent="0.4">
      <c r="B785" s="261"/>
      <c r="D785" s="246" t="s">
        <v>142</v>
      </c>
      <c r="E785" s="262" t="s">
        <v>1</v>
      </c>
      <c r="F785" s="263" t="s">
        <v>164</v>
      </c>
      <c r="H785" s="264">
        <v>140.9</v>
      </c>
      <c r="L785" s="261"/>
      <c r="M785" s="265"/>
      <c r="N785" s="266"/>
      <c r="O785" s="266"/>
      <c r="P785" s="266"/>
      <c r="Q785" s="266"/>
      <c r="R785" s="266"/>
      <c r="S785" s="266"/>
      <c r="T785" s="267"/>
      <c r="AT785" s="262" t="s">
        <v>142</v>
      </c>
      <c r="AU785" s="262" t="s">
        <v>83</v>
      </c>
      <c r="AV785" s="260" t="s">
        <v>140</v>
      </c>
      <c r="AW785" s="260" t="s">
        <v>30</v>
      </c>
      <c r="AX785" s="260" t="s">
        <v>81</v>
      </c>
      <c r="AY785" s="262" t="s">
        <v>134</v>
      </c>
    </row>
    <row r="786" spans="1:65" s="152" customFormat="1" ht="24.2" customHeight="1" x14ac:dyDescent="0.4">
      <c r="A786" s="149"/>
      <c r="B786" s="150"/>
      <c r="C786" s="230" t="s">
        <v>653</v>
      </c>
      <c r="D786" s="230" t="s">
        <v>136</v>
      </c>
      <c r="E786" s="231" t="s">
        <v>654</v>
      </c>
      <c r="F786" s="232" t="s">
        <v>655</v>
      </c>
      <c r="G786" s="233" t="s">
        <v>175</v>
      </c>
      <c r="H786" s="234">
        <v>86.51</v>
      </c>
      <c r="I786" s="75">
        <v>450</v>
      </c>
      <c r="J786" s="235">
        <f>ROUND(I786*H786,2)</f>
        <v>38929.5</v>
      </c>
      <c r="K786" s="236"/>
      <c r="L786" s="150"/>
      <c r="M786" s="237" t="s">
        <v>1</v>
      </c>
      <c r="N786" s="238" t="s">
        <v>38</v>
      </c>
      <c r="O786" s="239"/>
      <c r="P786" s="240">
        <f>O786*H786</f>
        <v>0</v>
      </c>
      <c r="Q786" s="240">
        <v>1.4999999999999999E-2</v>
      </c>
      <c r="R786" s="240">
        <f>Q786*H786</f>
        <v>1.29765</v>
      </c>
      <c r="S786" s="240">
        <v>0</v>
      </c>
      <c r="T786" s="241">
        <f>S786*H786</f>
        <v>0</v>
      </c>
      <c r="U786" s="149"/>
      <c r="V786" s="149"/>
      <c r="W786" s="149"/>
      <c r="X786" s="149"/>
      <c r="Y786" s="149"/>
      <c r="Z786" s="149"/>
      <c r="AA786" s="149"/>
      <c r="AB786" s="149"/>
      <c r="AC786" s="149"/>
      <c r="AD786" s="149"/>
      <c r="AE786" s="149"/>
      <c r="AR786" s="242" t="s">
        <v>307</v>
      </c>
      <c r="AT786" s="242" t="s">
        <v>136</v>
      </c>
      <c r="AU786" s="242" t="s">
        <v>83</v>
      </c>
      <c r="AY786" s="142" t="s">
        <v>134</v>
      </c>
      <c r="BE786" s="243">
        <f>IF(N786="základní",J786,0)</f>
        <v>38929.5</v>
      </c>
      <c r="BF786" s="243">
        <f>IF(N786="snížená",J786,0)</f>
        <v>0</v>
      </c>
      <c r="BG786" s="243">
        <f>IF(N786="zákl. přenesená",J786,0)</f>
        <v>0</v>
      </c>
      <c r="BH786" s="243">
        <f>IF(N786="sníž. přenesená",J786,0)</f>
        <v>0</v>
      </c>
      <c r="BI786" s="243">
        <f>IF(N786="nulová",J786,0)</f>
        <v>0</v>
      </c>
      <c r="BJ786" s="142" t="s">
        <v>81</v>
      </c>
      <c r="BK786" s="243">
        <f>ROUND(I786*H786,2)</f>
        <v>38929.5</v>
      </c>
      <c r="BL786" s="142" t="s">
        <v>307</v>
      </c>
      <c r="BM786" s="242" t="s">
        <v>656</v>
      </c>
    </row>
    <row r="787" spans="1:65" s="244" customFormat="1" x14ac:dyDescent="0.4">
      <c r="B787" s="245"/>
      <c r="D787" s="246" t="s">
        <v>142</v>
      </c>
      <c r="E787" s="247" t="s">
        <v>1</v>
      </c>
      <c r="F787" s="248" t="s">
        <v>652</v>
      </c>
      <c r="H787" s="247" t="s">
        <v>1</v>
      </c>
      <c r="L787" s="245"/>
      <c r="M787" s="249"/>
      <c r="N787" s="250"/>
      <c r="O787" s="250"/>
      <c r="P787" s="250"/>
      <c r="Q787" s="250"/>
      <c r="R787" s="250"/>
      <c r="S787" s="250"/>
      <c r="T787" s="251"/>
      <c r="AT787" s="247" t="s">
        <v>142</v>
      </c>
      <c r="AU787" s="247" t="s">
        <v>83</v>
      </c>
      <c r="AV787" s="244" t="s">
        <v>81</v>
      </c>
      <c r="AW787" s="244" t="s">
        <v>30</v>
      </c>
      <c r="AX787" s="244" t="s">
        <v>73</v>
      </c>
      <c r="AY787" s="247" t="s">
        <v>134</v>
      </c>
    </row>
    <row r="788" spans="1:65" s="244" customFormat="1" x14ac:dyDescent="0.4">
      <c r="B788" s="245"/>
      <c r="D788" s="246" t="s">
        <v>142</v>
      </c>
      <c r="E788" s="247" t="s">
        <v>1</v>
      </c>
      <c r="F788" s="248" t="s">
        <v>144</v>
      </c>
      <c r="H788" s="247" t="s">
        <v>1</v>
      </c>
      <c r="L788" s="245"/>
      <c r="M788" s="249"/>
      <c r="N788" s="250"/>
      <c r="O788" s="250"/>
      <c r="P788" s="250"/>
      <c r="Q788" s="250"/>
      <c r="R788" s="250"/>
      <c r="S788" s="250"/>
      <c r="T788" s="251"/>
      <c r="AT788" s="247" t="s">
        <v>142</v>
      </c>
      <c r="AU788" s="247" t="s">
        <v>83</v>
      </c>
      <c r="AV788" s="244" t="s">
        <v>81</v>
      </c>
      <c r="AW788" s="244" t="s">
        <v>30</v>
      </c>
      <c r="AX788" s="244" t="s">
        <v>73</v>
      </c>
      <c r="AY788" s="247" t="s">
        <v>134</v>
      </c>
    </row>
    <row r="789" spans="1:65" s="252" customFormat="1" x14ac:dyDescent="0.4">
      <c r="B789" s="253"/>
      <c r="D789" s="246" t="s">
        <v>142</v>
      </c>
      <c r="E789" s="254" t="s">
        <v>1</v>
      </c>
      <c r="F789" s="255" t="s">
        <v>204</v>
      </c>
      <c r="H789" s="256">
        <v>4.29</v>
      </c>
      <c r="L789" s="253"/>
      <c r="M789" s="257"/>
      <c r="N789" s="258"/>
      <c r="O789" s="258"/>
      <c r="P789" s="258"/>
      <c r="Q789" s="258"/>
      <c r="R789" s="258"/>
      <c r="S789" s="258"/>
      <c r="T789" s="259"/>
      <c r="AT789" s="254" t="s">
        <v>142</v>
      </c>
      <c r="AU789" s="254" t="s">
        <v>83</v>
      </c>
      <c r="AV789" s="252" t="s">
        <v>83</v>
      </c>
      <c r="AW789" s="252" t="s">
        <v>30</v>
      </c>
      <c r="AX789" s="252" t="s">
        <v>73</v>
      </c>
      <c r="AY789" s="254" t="s">
        <v>134</v>
      </c>
    </row>
    <row r="790" spans="1:65" s="244" customFormat="1" x14ac:dyDescent="0.4">
      <c r="B790" s="245"/>
      <c r="D790" s="246" t="s">
        <v>142</v>
      </c>
      <c r="E790" s="247" t="s">
        <v>1</v>
      </c>
      <c r="F790" s="248" t="s">
        <v>146</v>
      </c>
      <c r="H790" s="247" t="s">
        <v>1</v>
      </c>
      <c r="L790" s="245"/>
      <c r="M790" s="249"/>
      <c r="N790" s="250"/>
      <c r="O790" s="250"/>
      <c r="P790" s="250"/>
      <c r="Q790" s="250"/>
      <c r="R790" s="250"/>
      <c r="S790" s="250"/>
      <c r="T790" s="251"/>
      <c r="AT790" s="247" t="s">
        <v>142</v>
      </c>
      <c r="AU790" s="247" t="s">
        <v>83</v>
      </c>
      <c r="AV790" s="244" t="s">
        <v>81</v>
      </c>
      <c r="AW790" s="244" t="s">
        <v>30</v>
      </c>
      <c r="AX790" s="244" t="s">
        <v>73</v>
      </c>
      <c r="AY790" s="247" t="s">
        <v>134</v>
      </c>
    </row>
    <row r="791" spans="1:65" s="252" customFormat="1" x14ac:dyDescent="0.4">
      <c r="B791" s="253"/>
      <c r="D791" s="246" t="s">
        <v>142</v>
      </c>
      <c r="E791" s="254" t="s">
        <v>1</v>
      </c>
      <c r="F791" s="255" t="s">
        <v>205</v>
      </c>
      <c r="H791" s="256">
        <v>4.9400000000000004</v>
      </c>
      <c r="L791" s="253"/>
      <c r="M791" s="257"/>
      <c r="N791" s="258"/>
      <c r="O791" s="258"/>
      <c r="P791" s="258"/>
      <c r="Q791" s="258"/>
      <c r="R791" s="258"/>
      <c r="S791" s="258"/>
      <c r="T791" s="259"/>
      <c r="AT791" s="254" t="s">
        <v>142</v>
      </c>
      <c r="AU791" s="254" t="s">
        <v>83</v>
      </c>
      <c r="AV791" s="252" t="s">
        <v>83</v>
      </c>
      <c r="AW791" s="252" t="s">
        <v>30</v>
      </c>
      <c r="AX791" s="252" t="s">
        <v>73</v>
      </c>
      <c r="AY791" s="254" t="s">
        <v>134</v>
      </c>
    </row>
    <row r="792" spans="1:65" s="244" customFormat="1" x14ac:dyDescent="0.4">
      <c r="B792" s="245"/>
      <c r="D792" s="246" t="s">
        <v>142</v>
      </c>
      <c r="E792" s="247" t="s">
        <v>1</v>
      </c>
      <c r="F792" s="248" t="s">
        <v>148</v>
      </c>
      <c r="H792" s="247" t="s">
        <v>1</v>
      </c>
      <c r="L792" s="245"/>
      <c r="M792" s="249"/>
      <c r="N792" s="250"/>
      <c r="O792" s="250"/>
      <c r="P792" s="250"/>
      <c r="Q792" s="250"/>
      <c r="R792" s="250"/>
      <c r="S792" s="250"/>
      <c r="T792" s="251"/>
      <c r="AT792" s="247" t="s">
        <v>142</v>
      </c>
      <c r="AU792" s="247" t="s">
        <v>83</v>
      </c>
      <c r="AV792" s="244" t="s">
        <v>81</v>
      </c>
      <c r="AW792" s="244" t="s">
        <v>30</v>
      </c>
      <c r="AX792" s="244" t="s">
        <v>73</v>
      </c>
      <c r="AY792" s="247" t="s">
        <v>134</v>
      </c>
    </row>
    <row r="793" spans="1:65" s="252" customFormat="1" x14ac:dyDescent="0.4">
      <c r="B793" s="253"/>
      <c r="D793" s="246" t="s">
        <v>142</v>
      </c>
      <c r="E793" s="254" t="s">
        <v>1</v>
      </c>
      <c r="F793" s="255" t="s">
        <v>206</v>
      </c>
      <c r="H793" s="256">
        <v>41.81</v>
      </c>
      <c r="L793" s="253"/>
      <c r="M793" s="257"/>
      <c r="N793" s="258"/>
      <c r="O793" s="258"/>
      <c r="P793" s="258"/>
      <c r="Q793" s="258"/>
      <c r="R793" s="258"/>
      <c r="S793" s="258"/>
      <c r="T793" s="259"/>
      <c r="AT793" s="254" t="s">
        <v>142</v>
      </c>
      <c r="AU793" s="254" t="s">
        <v>83</v>
      </c>
      <c r="AV793" s="252" t="s">
        <v>83</v>
      </c>
      <c r="AW793" s="252" t="s">
        <v>30</v>
      </c>
      <c r="AX793" s="252" t="s">
        <v>73</v>
      </c>
      <c r="AY793" s="254" t="s">
        <v>134</v>
      </c>
    </row>
    <row r="794" spans="1:65" s="244" customFormat="1" x14ac:dyDescent="0.4">
      <c r="B794" s="245"/>
      <c r="D794" s="246" t="s">
        <v>142</v>
      </c>
      <c r="E794" s="247" t="s">
        <v>1</v>
      </c>
      <c r="F794" s="248" t="s">
        <v>150</v>
      </c>
      <c r="H794" s="247" t="s">
        <v>1</v>
      </c>
      <c r="L794" s="245"/>
      <c r="M794" s="249"/>
      <c r="N794" s="250"/>
      <c r="O794" s="250"/>
      <c r="P794" s="250"/>
      <c r="Q794" s="250"/>
      <c r="R794" s="250"/>
      <c r="S794" s="250"/>
      <c r="T794" s="251"/>
      <c r="AT794" s="247" t="s">
        <v>142</v>
      </c>
      <c r="AU794" s="247" t="s">
        <v>83</v>
      </c>
      <c r="AV794" s="244" t="s">
        <v>81</v>
      </c>
      <c r="AW794" s="244" t="s">
        <v>30</v>
      </c>
      <c r="AX794" s="244" t="s">
        <v>73</v>
      </c>
      <c r="AY794" s="247" t="s">
        <v>134</v>
      </c>
    </row>
    <row r="795" spans="1:65" s="252" customFormat="1" x14ac:dyDescent="0.4">
      <c r="B795" s="253"/>
      <c r="D795" s="246" t="s">
        <v>142</v>
      </c>
      <c r="E795" s="254" t="s">
        <v>1</v>
      </c>
      <c r="F795" s="255" t="s">
        <v>201</v>
      </c>
      <c r="H795" s="256">
        <v>5.48</v>
      </c>
      <c r="L795" s="253"/>
      <c r="M795" s="257"/>
      <c r="N795" s="258"/>
      <c r="O795" s="258"/>
      <c r="P795" s="258"/>
      <c r="Q795" s="258"/>
      <c r="R795" s="258"/>
      <c r="S795" s="258"/>
      <c r="T795" s="259"/>
      <c r="AT795" s="254" t="s">
        <v>142</v>
      </c>
      <c r="AU795" s="254" t="s">
        <v>83</v>
      </c>
      <c r="AV795" s="252" t="s">
        <v>83</v>
      </c>
      <c r="AW795" s="252" t="s">
        <v>30</v>
      </c>
      <c r="AX795" s="252" t="s">
        <v>73</v>
      </c>
      <c r="AY795" s="254" t="s">
        <v>134</v>
      </c>
    </row>
    <row r="796" spans="1:65" s="244" customFormat="1" x14ac:dyDescent="0.4">
      <c r="B796" s="245"/>
      <c r="D796" s="246" t="s">
        <v>142</v>
      </c>
      <c r="E796" s="247" t="s">
        <v>1</v>
      </c>
      <c r="F796" s="248" t="s">
        <v>162</v>
      </c>
      <c r="H796" s="247" t="s">
        <v>1</v>
      </c>
      <c r="L796" s="245"/>
      <c r="M796" s="249"/>
      <c r="N796" s="250"/>
      <c r="O796" s="250"/>
      <c r="P796" s="250"/>
      <c r="Q796" s="250"/>
      <c r="R796" s="250"/>
      <c r="S796" s="250"/>
      <c r="T796" s="251"/>
      <c r="AT796" s="247" t="s">
        <v>142</v>
      </c>
      <c r="AU796" s="247" t="s">
        <v>83</v>
      </c>
      <c r="AV796" s="244" t="s">
        <v>81</v>
      </c>
      <c r="AW796" s="244" t="s">
        <v>30</v>
      </c>
      <c r="AX796" s="244" t="s">
        <v>73</v>
      </c>
      <c r="AY796" s="247" t="s">
        <v>134</v>
      </c>
    </row>
    <row r="797" spans="1:65" s="252" customFormat="1" x14ac:dyDescent="0.4">
      <c r="B797" s="253"/>
      <c r="D797" s="246" t="s">
        <v>142</v>
      </c>
      <c r="E797" s="254" t="s">
        <v>1</v>
      </c>
      <c r="F797" s="255" t="s">
        <v>214</v>
      </c>
      <c r="H797" s="256">
        <v>29.99</v>
      </c>
      <c r="L797" s="253"/>
      <c r="M797" s="257"/>
      <c r="N797" s="258"/>
      <c r="O797" s="258"/>
      <c r="P797" s="258"/>
      <c r="Q797" s="258"/>
      <c r="R797" s="258"/>
      <c r="S797" s="258"/>
      <c r="T797" s="259"/>
      <c r="AT797" s="254" t="s">
        <v>142</v>
      </c>
      <c r="AU797" s="254" t="s">
        <v>83</v>
      </c>
      <c r="AV797" s="252" t="s">
        <v>83</v>
      </c>
      <c r="AW797" s="252" t="s">
        <v>30</v>
      </c>
      <c r="AX797" s="252" t="s">
        <v>73</v>
      </c>
      <c r="AY797" s="254" t="s">
        <v>134</v>
      </c>
    </row>
    <row r="798" spans="1:65" s="260" customFormat="1" x14ac:dyDescent="0.4">
      <c r="B798" s="261"/>
      <c r="D798" s="246" t="s">
        <v>142</v>
      </c>
      <c r="E798" s="262" t="s">
        <v>1</v>
      </c>
      <c r="F798" s="263" t="s">
        <v>164</v>
      </c>
      <c r="H798" s="264">
        <v>86.51</v>
      </c>
      <c r="L798" s="261"/>
      <c r="M798" s="265"/>
      <c r="N798" s="266"/>
      <c r="O798" s="266"/>
      <c r="P798" s="266"/>
      <c r="Q798" s="266"/>
      <c r="R798" s="266"/>
      <c r="S798" s="266"/>
      <c r="T798" s="267"/>
      <c r="AT798" s="262" t="s">
        <v>142</v>
      </c>
      <c r="AU798" s="262" t="s">
        <v>83</v>
      </c>
      <c r="AV798" s="260" t="s">
        <v>140</v>
      </c>
      <c r="AW798" s="260" t="s">
        <v>30</v>
      </c>
      <c r="AX798" s="260" t="s">
        <v>81</v>
      </c>
      <c r="AY798" s="262" t="s">
        <v>134</v>
      </c>
    </row>
    <row r="799" spans="1:65" s="152" customFormat="1" ht="24.2" customHeight="1" x14ac:dyDescent="0.4">
      <c r="A799" s="149"/>
      <c r="B799" s="150"/>
      <c r="C799" s="230" t="s">
        <v>657</v>
      </c>
      <c r="D799" s="230" t="s">
        <v>136</v>
      </c>
      <c r="E799" s="231" t="s">
        <v>658</v>
      </c>
      <c r="F799" s="232" t="s">
        <v>659</v>
      </c>
      <c r="G799" s="233" t="s">
        <v>192</v>
      </c>
      <c r="H799" s="234">
        <v>71.77</v>
      </c>
      <c r="I799" s="75">
        <v>30</v>
      </c>
      <c r="J799" s="235">
        <f>ROUND(I799*H799,2)</f>
        <v>2153.1</v>
      </c>
      <c r="K799" s="236"/>
      <c r="L799" s="150"/>
      <c r="M799" s="237" t="s">
        <v>1</v>
      </c>
      <c r="N799" s="238" t="s">
        <v>38</v>
      </c>
      <c r="O799" s="239"/>
      <c r="P799" s="240">
        <f>O799*H799</f>
        <v>0</v>
      </c>
      <c r="Q799" s="240">
        <v>0</v>
      </c>
      <c r="R799" s="240">
        <f>Q799*H799</f>
        <v>0</v>
      </c>
      <c r="S799" s="240">
        <v>3.2499999999999999E-3</v>
      </c>
      <c r="T799" s="241">
        <f>S799*H799</f>
        <v>0.23325249999999997</v>
      </c>
      <c r="U799" s="149"/>
      <c r="V799" s="149"/>
      <c r="W799" s="149"/>
      <c r="X799" s="149"/>
      <c r="Y799" s="149"/>
      <c r="Z799" s="149"/>
      <c r="AA799" s="149"/>
      <c r="AB799" s="149"/>
      <c r="AC799" s="149"/>
      <c r="AD799" s="149"/>
      <c r="AE799" s="149"/>
      <c r="AR799" s="242" t="s">
        <v>307</v>
      </c>
      <c r="AT799" s="242" t="s">
        <v>136</v>
      </c>
      <c r="AU799" s="242" t="s">
        <v>83</v>
      </c>
      <c r="AY799" s="142" t="s">
        <v>134</v>
      </c>
      <c r="BE799" s="243">
        <f>IF(N799="základní",J799,0)</f>
        <v>2153.1</v>
      </c>
      <c r="BF799" s="243">
        <f>IF(N799="snížená",J799,0)</f>
        <v>0</v>
      </c>
      <c r="BG799" s="243">
        <f>IF(N799="zákl. přenesená",J799,0)</f>
        <v>0</v>
      </c>
      <c r="BH799" s="243">
        <f>IF(N799="sníž. přenesená",J799,0)</f>
        <v>0</v>
      </c>
      <c r="BI799" s="243">
        <f>IF(N799="nulová",J799,0)</f>
        <v>0</v>
      </c>
      <c r="BJ799" s="142" t="s">
        <v>81</v>
      </c>
      <c r="BK799" s="243">
        <f>ROUND(I799*H799,2)</f>
        <v>2153.1</v>
      </c>
      <c r="BL799" s="142" t="s">
        <v>307</v>
      </c>
      <c r="BM799" s="242" t="s">
        <v>660</v>
      </c>
    </row>
    <row r="800" spans="1:65" s="244" customFormat="1" x14ac:dyDescent="0.4">
      <c r="B800" s="245"/>
      <c r="D800" s="246" t="s">
        <v>142</v>
      </c>
      <c r="E800" s="247" t="s">
        <v>1</v>
      </c>
      <c r="F800" s="248" t="s">
        <v>148</v>
      </c>
      <c r="H800" s="247" t="s">
        <v>1</v>
      </c>
      <c r="L800" s="245"/>
      <c r="M800" s="249"/>
      <c r="N800" s="250"/>
      <c r="O800" s="250"/>
      <c r="P800" s="250"/>
      <c r="Q800" s="250"/>
      <c r="R800" s="250"/>
      <c r="S800" s="250"/>
      <c r="T800" s="251"/>
      <c r="AT800" s="247" t="s">
        <v>142</v>
      </c>
      <c r="AU800" s="247" t="s">
        <v>83</v>
      </c>
      <c r="AV800" s="244" t="s">
        <v>81</v>
      </c>
      <c r="AW800" s="244" t="s">
        <v>30</v>
      </c>
      <c r="AX800" s="244" t="s">
        <v>73</v>
      </c>
      <c r="AY800" s="247" t="s">
        <v>134</v>
      </c>
    </row>
    <row r="801" spans="1:65" s="252" customFormat="1" x14ac:dyDescent="0.4">
      <c r="B801" s="253"/>
      <c r="D801" s="246" t="s">
        <v>142</v>
      </c>
      <c r="E801" s="254" t="s">
        <v>1</v>
      </c>
      <c r="F801" s="255" t="s">
        <v>661</v>
      </c>
      <c r="H801" s="256">
        <v>19.34</v>
      </c>
      <c r="L801" s="253"/>
      <c r="M801" s="257"/>
      <c r="N801" s="258"/>
      <c r="O801" s="258"/>
      <c r="P801" s="258"/>
      <c r="Q801" s="258"/>
      <c r="R801" s="258"/>
      <c r="S801" s="258"/>
      <c r="T801" s="259"/>
      <c r="AT801" s="254" t="s">
        <v>142</v>
      </c>
      <c r="AU801" s="254" t="s">
        <v>83</v>
      </c>
      <c r="AV801" s="252" t="s">
        <v>83</v>
      </c>
      <c r="AW801" s="252" t="s">
        <v>30</v>
      </c>
      <c r="AX801" s="252" t="s">
        <v>73</v>
      </c>
      <c r="AY801" s="254" t="s">
        <v>134</v>
      </c>
    </row>
    <row r="802" spans="1:65" s="252" customFormat="1" x14ac:dyDescent="0.4">
      <c r="B802" s="253"/>
      <c r="D802" s="246" t="s">
        <v>142</v>
      </c>
      <c r="E802" s="254" t="s">
        <v>1</v>
      </c>
      <c r="F802" s="255" t="s">
        <v>662</v>
      </c>
      <c r="H802" s="256">
        <v>12</v>
      </c>
      <c r="L802" s="253"/>
      <c r="M802" s="257"/>
      <c r="N802" s="258"/>
      <c r="O802" s="258"/>
      <c r="P802" s="258"/>
      <c r="Q802" s="258"/>
      <c r="R802" s="258"/>
      <c r="S802" s="258"/>
      <c r="T802" s="259"/>
      <c r="AT802" s="254" t="s">
        <v>142</v>
      </c>
      <c r="AU802" s="254" t="s">
        <v>83</v>
      </c>
      <c r="AV802" s="252" t="s">
        <v>83</v>
      </c>
      <c r="AW802" s="252" t="s">
        <v>30</v>
      </c>
      <c r="AX802" s="252" t="s">
        <v>73</v>
      </c>
      <c r="AY802" s="254" t="s">
        <v>134</v>
      </c>
    </row>
    <row r="803" spans="1:65" s="244" customFormat="1" x14ac:dyDescent="0.4">
      <c r="B803" s="245"/>
      <c r="D803" s="246" t="s">
        <v>142</v>
      </c>
      <c r="E803" s="247" t="s">
        <v>1</v>
      </c>
      <c r="F803" s="248" t="s">
        <v>187</v>
      </c>
      <c r="H803" s="247" t="s">
        <v>1</v>
      </c>
      <c r="L803" s="245"/>
      <c r="M803" s="249"/>
      <c r="N803" s="250"/>
      <c r="O803" s="250"/>
      <c r="P803" s="250"/>
      <c r="Q803" s="250"/>
      <c r="R803" s="250"/>
      <c r="S803" s="250"/>
      <c r="T803" s="251"/>
      <c r="AT803" s="247" t="s">
        <v>142</v>
      </c>
      <c r="AU803" s="247" t="s">
        <v>83</v>
      </c>
      <c r="AV803" s="244" t="s">
        <v>81</v>
      </c>
      <c r="AW803" s="244" t="s">
        <v>30</v>
      </c>
      <c r="AX803" s="244" t="s">
        <v>73</v>
      </c>
      <c r="AY803" s="247" t="s">
        <v>134</v>
      </c>
    </row>
    <row r="804" spans="1:65" s="252" customFormat="1" x14ac:dyDescent="0.4">
      <c r="B804" s="253"/>
      <c r="D804" s="246" t="s">
        <v>142</v>
      </c>
      <c r="E804" s="254" t="s">
        <v>1</v>
      </c>
      <c r="F804" s="255" t="s">
        <v>663</v>
      </c>
      <c r="H804" s="256">
        <v>-2.7</v>
      </c>
      <c r="L804" s="253"/>
      <c r="M804" s="257"/>
      <c r="N804" s="258"/>
      <c r="O804" s="258"/>
      <c r="P804" s="258"/>
      <c r="Q804" s="258"/>
      <c r="R804" s="258"/>
      <c r="S804" s="258"/>
      <c r="T804" s="259"/>
      <c r="AT804" s="254" t="s">
        <v>142</v>
      </c>
      <c r="AU804" s="254" t="s">
        <v>83</v>
      </c>
      <c r="AV804" s="252" t="s">
        <v>83</v>
      </c>
      <c r="AW804" s="252" t="s">
        <v>30</v>
      </c>
      <c r="AX804" s="252" t="s">
        <v>73</v>
      </c>
      <c r="AY804" s="254" t="s">
        <v>134</v>
      </c>
    </row>
    <row r="805" spans="1:65" s="244" customFormat="1" x14ac:dyDescent="0.4">
      <c r="B805" s="245"/>
      <c r="D805" s="246" t="s">
        <v>142</v>
      </c>
      <c r="E805" s="247" t="s">
        <v>1</v>
      </c>
      <c r="F805" s="248" t="s">
        <v>162</v>
      </c>
      <c r="H805" s="247" t="s">
        <v>1</v>
      </c>
      <c r="L805" s="245"/>
      <c r="M805" s="249"/>
      <c r="N805" s="250"/>
      <c r="O805" s="250"/>
      <c r="P805" s="250"/>
      <c r="Q805" s="250"/>
      <c r="R805" s="250"/>
      <c r="S805" s="250"/>
      <c r="T805" s="251"/>
      <c r="AT805" s="247" t="s">
        <v>142</v>
      </c>
      <c r="AU805" s="247" t="s">
        <v>83</v>
      </c>
      <c r="AV805" s="244" t="s">
        <v>81</v>
      </c>
      <c r="AW805" s="244" t="s">
        <v>30</v>
      </c>
      <c r="AX805" s="244" t="s">
        <v>73</v>
      </c>
      <c r="AY805" s="247" t="s">
        <v>134</v>
      </c>
    </row>
    <row r="806" spans="1:65" s="252" customFormat="1" x14ac:dyDescent="0.4">
      <c r="B806" s="253"/>
      <c r="D806" s="246" t="s">
        <v>142</v>
      </c>
      <c r="E806" s="254" t="s">
        <v>1</v>
      </c>
      <c r="F806" s="255" t="s">
        <v>664</v>
      </c>
      <c r="H806" s="256">
        <v>19.5</v>
      </c>
      <c r="L806" s="253"/>
      <c r="M806" s="257"/>
      <c r="N806" s="258"/>
      <c r="O806" s="258"/>
      <c r="P806" s="258"/>
      <c r="Q806" s="258"/>
      <c r="R806" s="258"/>
      <c r="S806" s="258"/>
      <c r="T806" s="259"/>
      <c r="AT806" s="254" t="s">
        <v>142</v>
      </c>
      <c r="AU806" s="254" t="s">
        <v>83</v>
      </c>
      <c r="AV806" s="252" t="s">
        <v>83</v>
      </c>
      <c r="AW806" s="252" t="s">
        <v>30</v>
      </c>
      <c r="AX806" s="252" t="s">
        <v>73</v>
      </c>
      <c r="AY806" s="254" t="s">
        <v>134</v>
      </c>
    </row>
    <row r="807" spans="1:65" s="252" customFormat="1" x14ac:dyDescent="0.4">
      <c r="B807" s="253"/>
      <c r="D807" s="246" t="s">
        <v>142</v>
      </c>
      <c r="E807" s="254" t="s">
        <v>1</v>
      </c>
      <c r="F807" s="255" t="s">
        <v>665</v>
      </c>
      <c r="H807" s="256">
        <v>6.27</v>
      </c>
      <c r="L807" s="253"/>
      <c r="M807" s="257"/>
      <c r="N807" s="258"/>
      <c r="O807" s="258"/>
      <c r="P807" s="258"/>
      <c r="Q807" s="258"/>
      <c r="R807" s="258"/>
      <c r="S807" s="258"/>
      <c r="T807" s="259"/>
      <c r="AT807" s="254" t="s">
        <v>142</v>
      </c>
      <c r="AU807" s="254" t="s">
        <v>83</v>
      </c>
      <c r="AV807" s="252" t="s">
        <v>83</v>
      </c>
      <c r="AW807" s="252" t="s">
        <v>30</v>
      </c>
      <c r="AX807" s="252" t="s">
        <v>73</v>
      </c>
      <c r="AY807" s="254" t="s">
        <v>134</v>
      </c>
    </row>
    <row r="808" spans="1:65" s="244" customFormat="1" x14ac:dyDescent="0.4">
      <c r="B808" s="245"/>
      <c r="D808" s="246" t="s">
        <v>142</v>
      </c>
      <c r="E808" s="247" t="s">
        <v>1</v>
      </c>
      <c r="F808" s="248" t="s">
        <v>187</v>
      </c>
      <c r="H808" s="247" t="s">
        <v>1</v>
      </c>
      <c r="L808" s="245"/>
      <c r="M808" s="249"/>
      <c r="N808" s="250"/>
      <c r="O808" s="250"/>
      <c r="P808" s="250"/>
      <c r="Q808" s="250"/>
      <c r="R808" s="250"/>
      <c r="S808" s="250"/>
      <c r="T808" s="251"/>
      <c r="AT808" s="247" t="s">
        <v>142</v>
      </c>
      <c r="AU808" s="247" t="s">
        <v>83</v>
      </c>
      <c r="AV808" s="244" t="s">
        <v>81</v>
      </c>
      <c r="AW808" s="244" t="s">
        <v>30</v>
      </c>
      <c r="AX808" s="244" t="s">
        <v>73</v>
      </c>
      <c r="AY808" s="247" t="s">
        <v>134</v>
      </c>
    </row>
    <row r="809" spans="1:65" s="252" customFormat="1" x14ac:dyDescent="0.4">
      <c r="B809" s="253"/>
      <c r="D809" s="246" t="s">
        <v>142</v>
      </c>
      <c r="E809" s="254" t="s">
        <v>1</v>
      </c>
      <c r="F809" s="255" t="s">
        <v>663</v>
      </c>
      <c r="H809" s="256">
        <v>-2.7</v>
      </c>
      <c r="L809" s="253"/>
      <c r="M809" s="257"/>
      <c r="N809" s="258"/>
      <c r="O809" s="258"/>
      <c r="P809" s="258"/>
      <c r="Q809" s="258"/>
      <c r="R809" s="258"/>
      <c r="S809" s="258"/>
      <c r="T809" s="259"/>
      <c r="AT809" s="254" t="s">
        <v>142</v>
      </c>
      <c r="AU809" s="254" t="s">
        <v>83</v>
      </c>
      <c r="AV809" s="252" t="s">
        <v>83</v>
      </c>
      <c r="AW809" s="252" t="s">
        <v>30</v>
      </c>
      <c r="AX809" s="252" t="s">
        <v>73</v>
      </c>
      <c r="AY809" s="254" t="s">
        <v>134</v>
      </c>
    </row>
    <row r="810" spans="1:65" s="244" customFormat="1" x14ac:dyDescent="0.4">
      <c r="B810" s="245"/>
      <c r="D810" s="246" t="s">
        <v>142</v>
      </c>
      <c r="E810" s="247" t="s">
        <v>1</v>
      </c>
      <c r="F810" s="248" t="s">
        <v>666</v>
      </c>
      <c r="H810" s="247" t="s">
        <v>1</v>
      </c>
      <c r="L810" s="245"/>
      <c r="M810" s="249"/>
      <c r="N810" s="250"/>
      <c r="O810" s="250"/>
      <c r="P810" s="250"/>
      <c r="Q810" s="250"/>
      <c r="R810" s="250"/>
      <c r="S810" s="250"/>
      <c r="T810" s="251"/>
      <c r="AT810" s="247" t="s">
        <v>142</v>
      </c>
      <c r="AU810" s="247" t="s">
        <v>83</v>
      </c>
      <c r="AV810" s="244" t="s">
        <v>81</v>
      </c>
      <c r="AW810" s="244" t="s">
        <v>30</v>
      </c>
      <c r="AX810" s="244" t="s">
        <v>73</v>
      </c>
      <c r="AY810" s="247" t="s">
        <v>134</v>
      </c>
    </row>
    <row r="811" spans="1:65" s="252" customFormat="1" x14ac:dyDescent="0.4">
      <c r="B811" s="253"/>
      <c r="D811" s="246" t="s">
        <v>142</v>
      </c>
      <c r="E811" s="254" t="s">
        <v>1</v>
      </c>
      <c r="F811" s="255" t="s">
        <v>667</v>
      </c>
      <c r="H811" s="256">
        <v>14.06</v>
      </c>
      <c r="L811" s="253"/>
      <c r="M811" s="257"/>
      <c r="N811" s="258"/>
      <c r="O811" s="258"/>
      <c r="P811" s="258"/>
      <c r="Q811" s="258"/>
      <c r="R811" s="258"/>
      <c r="S811" s="258"/>
      <c r="T811" s="259"/>
      <c r="AT811" s="254" t="s">
        <v>142</v>
      </c>
      <c r="AU811" s="254" t="s">
        <v>83</v>
      </c>
      <c r="AV811" s="252" t="s">
        <v>83</v>
      </c>
      <c r="AW811" s="252" t="s">
        <v>30</v>
      </c>
      <c r="AX811" s="252" t="s">
        <v>73</v>
      </c>
      <c r="AY811" s="254" t="s">
        <v>134</v>
      </c>
    </row>
    <row r="812" spans="1:65" s="252" customFormat="1" x14ac:dyDescent="0.4">
      <c r="B812" s="253"/>
      <c r="D812" s="246" t="s">
        <v>142</v>
      </c>
      <c r="E812" s="254" t="s">
        <v>1</v>
      </c>
      <c r="F812" s="255" t="s">
        <v>195</v>
      </c>
      <c r="H812" s="256">
        <v>6</v>
      </c>
      <c r="L812" s="253"/>
      <c r="M812" s="257"/>
      <c r="N812" s="258"/>
      <c r="O812" s="258"/>
      <c r="P812" s="258"/>
      <c r="Q812" s="258"/>
      <c r="R812" s="258"/>
      <c r="S812" s="258"/>
      <c r="T812" s="259"/>
      <c r="AT812" s="254" t="s">
        <v>142</v>
      </c>
      <c r="AU812" s="254" t="s">
        <v>83</v>
      </c>
      <c r="AV812" s="252" t="s">
        <v>83</v>
      </c>
      <c r="AW812" s="252" t="s">
        <v>30</v>
      </c>
      <c r="AX812" s="252" t="s">
        <v>73</v>
      </c>
      <c r="AY812" s="254" t="s">
        <v>134</v>
      </c>
    </row>
    <row r="813" spans="1:65" s="260" customFormat="1" x14ac:dyDescent="0.4">
      <c r="B813" s="261"/>
      <c r="D813" s="246" t="s">
        <v>142</v>
      </c>
      <c r="E813" s="262" t="s">
        <v>1</v>
      </c>
      <c r="F813" s="263" t="s">
        <v>164</v>
      </c>
      <c r="H813" s="264">
        <v>71.77</v>
      </c>
      <c r="L813" s="261"/>
      <c r="M813" s="265"/>
      <c r="N813" s="266"/>
      <c r="O813" s="266"/>
      <c r="P813" s="266"/>
      <c r="Q813" s="266"/>
      <c r="R813" s="266"/>
      <c r="S813" s="266"/>
      <c r="T813" s="267"/>
      <c r="AT813" s="262" t="s">
        <v>142</v>
      </c>
      <c r="AU813" s="262" t="s">
        <v>83</v>
      </c>
      <c r="AV813" s="260" t="s">
        <v>140</v>
      </c>
      <c r="AW813" s="260" t="s">
        <v>30</v>
      </c>
      <c r="AX813" s="260" t="s">
        <v>81</v>
      </c>
      <c r="AY813" s="262" t="s">
        <v>134</v>
      </c>
    </row>
    <row r="814" spans="1:65" s="152" customFormat="1" ht="24.2" customHeight="1" x14ac:dyDescent="0.4">
      <c r="A814" s="149"/>
      <c r="B814" s="150"/>
      <c r="C814" s="230" t="s">
        <v>668</v>
      </c>
      <c r="D814" s="230" t="s">
        <v>136</v>
      </c>
      <c r="E814" s="231" t="s">
        <v>669</v>
      </c>
      <c r="F814" s="232" t="s">
        <v>670</v>
      </c>
      <c r="G814" s="233" t="s">
        <v>192</v>
      </c>
      <c r="H814" s="234">
        <v>53.21</v>
      </c>
      <c r="I814" s="75">
        <v>170</v>
      </c>
      <c r="J814" s="235">
        <f>ROUND(I814*H814,2)</f>
        <v>9045.7000000000007</v>
      </c>
      <c r="K814" s="236"/>
      <c r="L814" s="150"/>
      <c r="M814" s="237" t="s">
        <v>1</v>
      </c>
      <c r="N814" s="238" t="s">
        <v>38</v>
      </c>
      <c r="O814" s="239"/>
      <c r="P814" s="240">
        <f>O814*H814</f>
        <v>0</v>
      </c>
      <c r="Q814" s="240">
        <v>4.2999999999999999E-4</v>
      </c>
      <c r="R814" s="240">
        <f>Q814*H814</f>
        <v>2.2880299999999999E-2</v>
      </c>
      <c r="S814" s="240">
        <v>0</v>
      </c>
      <c r="T814" s="241">
        <f>S814*H814</f>
        <v>0</v>
      </c>
      <c r="U814" s="149"/>
      <c r="V814" s="149"/>
      <c r="W814" s="149"/>
      <c r="X814" s="149"/>
      <c r="Y814" s="149"/>
      <c r="Z814" s="149"/>
      <c r="AA814" s="149"/>
      <c r="AB814" s="149"/>
      <c r="AC814" s="149"/>
      <c r="AD814" s="149"/>
      <c r="AE814" s="149"/>
      <c r="AR814" s="242" t="s">
        <v>307</v>
      </c>
      <c r="AT814" s="242" t="s">
        <v>136</v>
      </c>
      <c r="AU814" s="242" t="s">
        <v>83</v>
      </c>
      <c r="AY814" s="142" t="s">
        <v>134</v>
      </c>
      <c r="BE814" s="243">
        <f>IF(N814="základní",J814,0)</f>
        <v>9045.7000000000007</v>
      </c>
      <c r="BF814" s="243">
        <f>IF(N814="snížená",J814,0)</f>
        <v>0</v>
      </c>
      <c r="BG814" s="243">
        <f>IF(N814="zákl. přenesená",J814,0)</f>
        <v>0</v>
      </c>
      <c r="BH814" s="243">
        <f>IF(N814="sníž. přenesená",J814,0)</f>
        <v>0</v>
      </c>
      <c r="BI814" s="243">
        <f>IF(N814="nulová",J814,0)</f>
        <v>0</v>
      </c>
      <c r="BJ814" s="142" t="s">
        <v>81</v>
      </c>
      <c r="BK814" s="243">
        <f>ROUND(I814*H814,2)</f>
        <v>9045.7000000000007</v>
      </c>
      <c r="BL814" s="142" t="s">
        <v>307</v>
      </c>
      <c r="BM814" s="242" t="s">
        <v>671</v>
      </c>
    </row>
    <row r="815" spans="1:65" s="244" customFormat="1" x14ac:dyDescent="0.4">
      <c r="B815" s="245"/>
      <c r="D815" s="246" t="s">
        <v>142</v>
      </c>
      <c r="E815" s="247" t="s">
        <v>1</v>
      </c>
      <c r="F815" s="248" t="s">
        <v>652</v>
      </c>
      <c r="H815" s="247" t="s">
        <v>1</v>
      </c>
      <c r="L815" s="245"/>
      <c r="M815" s="249"/>
      <c r="N815" s="250"/>
      <c r="O815" s="250"/>
      <c r="P815" s="250"/>
      <c r="Q815" s="250"/>
      <c r="R815" s="250"/>
      <c r="S815" s="250"/>
      <c r="T815" s="251"/>
      <c r="AT815" s="247" t="s">
        <v>142</v>
      </c>
      <c r="AU815" s="247" t="s">
        <v>83</v>
      </c>
      <c r="AV815" s="244" t="s">
        <v>81</v>
      </c>
      <c r="AW815" s="244" t="s">
        <v>30</v>
      </c>
      <c r="AX815" s="244" t="s">
        <v>73</v>
      </c>
      <c r="AY815" s="247" t="s">
        <v>134</v>
      </c>
    </row>
    <row r="816" spans="1:65" s="244" customFormat="1" x14ac:dyDescent="0.4">
      <c r="B816" s="245"/>
      <c r="D816" s="246" t="s">
        <v>142</v>
      </c>
      <c r="E816" s="247" t="s">
        <v>1</v>
      </c>
      <c r="F816" s="248" t="s">
        <v>148</v>
      </c>
      <c r="H816" s="247" t="s">
        <v>1</v>
      </c>
      <c r="L816" s="245"/>
      <c r="M816" s="249"/>
      <c r="N816" s="250"/>
      <c r="O816" s="250"/>
      <c r="P816" s="250"/>
      <c r="Q816" s="250"/>
      <c r="R816" s="250"/>
      <c r="S816" s="250"/>
      <c r="T816" s="251"/>
      <c r="AT816" s="247" t="s">
        <v>142</v>
      </c>
      <c r="AU816" s="247" t="s">
        <v>83</v>
      </c>
      <c r="AV816" s="244" t="s">
        <v>81</v>
      </c>
      <c r="AW816" s="244" t="s">
        <v>30</v>
      </c>
      <c r="AX816" s="244" t="s">
        <v>73</v>
      </c>
      <c r="AY816" s="247" t="s">
        <v>134</v>
      </c>
    </row>
    <row r="817" spans="1:65" s="252" customFormat="1" x14ac:dyDescent="0.4">
      <c r="B817" s="253"/>
      <c r="D817" s="246" t="s">
        <v>142</v>
      </c>
      <c r="E817" s="254" t="s">
        <v>1</v>
      </c>
      <c r="F817" s="255" t="s">
        <v>661</v>
      </c>
      <c r="H817" s="256">
        <v>19.34</v>
      </c>
      <c r="L817" s="253"/>
      <c r="M817" s="257"/>
      <c r="N817" s="258"/>
      <c r="O817" s="258"/>
      <c r="P817" s="258"/>
      <c r="Q817" s="258"/>
      <c r="R817" s="258"/>
      <c r="S817" s="258"/>
      <c r="T817" s="259"/>
      <c r="AT817" s="254" t="s">
        <v>142</v>
      </c>
      <c r="AU817" s="254" t="s">
        <v>83</v>
      </c>
      <c r="AV817" s="252" t="s">
        <v>83</v>
      </c>
      <c r="AW817" s="252" t="s">
        <v>30</v>
      </c>
      <c r="AX817" s="252" t="s">
        <v>73</v>
      </c>
      <c r="AY817" s="254" t="s">
        <v>134</v>
      </c>
    </row>
    <row r="818" spans="1:65" s="252" customFormat="1" x14ac:dyDescent="0.4">
      <c r="B818" s="253"/>
      <c r="D818" s="246" t="s">
        <v>142</v>
      </c>
      <c r="E818" s="254" t="s">
        <v>1</v>
      </c>
      <c r="F818" s="255" t="s">
        <v>662</v>
      </c>
      <c r="H818" s="256">
        <v>12</v>
      </c>
      <c r="L818" s="253"/>
      <c r="M818" s="257"/>
      <c r="N818" s="258"/>
      <c r="O818" s="258"/>
      <c r="P818" s="258"/>
      <c r="Q818" s="258"/>
      <c r="R818" s="258"/>
      <c r="S818" s="258"/>
      <c r="T818" s="259"/>
      <c r="AT818" s="254" t="s">
        <v>142</v>
      </c>
      <c r="AU818" s="254" t="s">
        <v>83</v>
      </c>
      <c r="AV818" s="252" t="s">
        <v>83</v>
      </c>
      <c r="AW818" s="252" t="s">
        <v>30</v>
      </c>
      <c r="AX818" s="252" t="s">
        <v>73</v>
      </c>
      <c r="AY818" s="254" t="s">
        <v>134</v>
      </c>
    </row>
    <row r="819" spans="1:65" s="244" customFormat="1" x14ac:dyDescent="0.4">
      <c r="B819" s="245"/>
      <c r="D819" s="246" t="s">
        <v>142</v>
      </c>
      <c r="E819" s="247" t="s">
        <v>1</v>
      </c>
      <c r="F819" s="248" t="s">
        <v>187</v>
      </c>
      <c r="H819" s="247" t="s">
        <v>1</v>
      </c>
      <c r="L819" s="245"/>
      <c r="M819" s="249"/>
      <c r="N819" s="250"/>
      <c r="O819" s="250"/>
      <c r="P819" s="250"/>
      <c r="Q819" s="250"/>
      <c r="R819" s="250"/>
      <c r="S819" s="250"/>
      <c r="T819" s="251"/>
      <c r="AT819" s="247" t="s">
        <v>142</v>
      </c>
      <c r="AU819" s="247" t="s">
        <v>83</v>
      </c>
      <c r="AV819" s="244" t="s">
        <v>81</v>
      </c>
      <c r="AW819" s="244" t="s">
        <v>30</v>
      </c>
      <c r="AX819" s="244" t="s">
        <v>73</v>
      </c>
      <c r="AY819" s="247" t="s">
        <v>134</v>
      </c>
    </row>
    <row r="820" spans="1:65" s="252" customFormat="1" x14ac:dyDescent="0.4">
      <c r="B820" s="253"/>
      <c r="D820" s="246" t="s">
        <v>142</v>
      </c>
      <c r="E820" s="254" t="s">
        <v>1</v>
      </c>
      <c r="F820" s="255" t="s">
        <v>663</v>
      </c>
      <c r="H820" s="256">
        <v>-2.7</v>
      </c>
      <c r="L820" s="253"/>
      <c r="M820" s="257"/>
      <c r="N820" s="258"/>
      <c r="O820" s="258"/>
      <c r="P820" s="258"/>
      <c r="Q820" s="258"/>
      <c r="R820" s="258"/>
      <c r="S820" s="258"/>
      <c r="T820" s="259"/>
      <c r="AT820" s="254" t="s">
        <v>142</v>
      </c>
      <c r="AU820" s="254" t="s">
        <v>83</v>
      </c>
      <c r="AV820" s="252" t="s">
        <v>83</v>
      </c>
      <c r="AW820" s="252" t="s">
        <v>30</v>
      </c>
      <c r="AX820" s="252" t="s">
        <v>73</v>
      </c>
      <c r="AY820" s="254" t="s">
        <v>134</v>
      </c>
    </row>
    <row r="821" spans="1:65" s="244" customFormat="1" x14ac:dyDescent="0.4">
      <c r="B821" s="245"/>
      <c r="D821" s="246" t="s">
        <v>142</v>
      </c>
      <c r="E821" s="247" t="s">
        <v>1</v>
      </c>
      <c r="F821" s="248" t="s">
        <v>162</v>
      </c>
      <c r="H821" s="247" t="s">
        <v>1</v>
      </c>
      <c r="L821" s="245"/>
      <c r="M821" s="249"/>
      <c r="N821" s="250"/>
      <c r="O821" s="250"/>
      <c r="P821" s="250"/>
      <c r="Q821" s="250"/>
      <c r="R821" s="250"/>
      <c r="S821" s="250"/>
      <c r="T821" s="251"/>
      <c r="AT821" s="247" t="s">
        <v>142</v>
      </c>
      <c r="AU821" s="247" t="s">
        <v>83</v>
      </c>
      <c r="AV821" s="244" t="s">
        <v>81</v>
      </c>
      <c r="AW821" s="244" t="s">
        <v>30</v>
      </c>
      <c r="AX821" s="244" t="s">
        <v>73</v>
      </c>
      <c r="AY821" s="247" t="s">
        <v>134</v>
      </c>
    </row>
    <row r="822" spans="1:65" s="252" customFormat="1" x14ac:dyDescent="0.4">
      <c r="B822" s="253"/>
      <c r="D822" s="246" t="s">
        <v>142</v>
      </c>
      <c r="E822" s="254" t="s">
        <v>1</v>
      </c>
      <c r="F822" s="255" t="s">
        <v>664</v>
      </c>
      <c r="H822" s="256">
        <v>19.5</v>
      </c>
      <c r="L822" s="253"/>
      <c r="M822" s="257"/>
      <c r="N822" s="258"/>
      <c r="O822" s="258"/>
      <c r="P822" s="258"/>
      <c r="Q822" s="258"/>
      <c r="R822" s="258"/>
      <c r="S822" s="258"/>
      <c r="T822" s="259"/>
      <c r="AT822" s="254" t="s">
        <v>142</v>
      </c>
      <c r="AU822" s="254" t="s">
        <v>83</v>
      </c>
      <c r="AV822" s="252" t="s">
        <v>83</v>
      </c>
      <c r="AW822" s="252" t="s">
        <v>30</v>
      </c>
      <c r="AX822" s="252" t="s">
        <v>73</v>
      </c>
      <c r="AY822" s="254" t="s">
        <v>134</v>
      </c>
    </row>
    <row r="823" spans="1:65" s="252" customFormat="1" x14ac:dyDescent="0.4">
      <c r="B823" s="253"/>
      <c r="D823" s="246" t="s">
        <v>142</v>
      </c>
      <c r="E823" s="254" t="s">
        <v>1</v>
      </c>
      <c r="F823" s="255" t="s">
        <v>665</v>
      </c>
      <c r="H823" s="256">
        <v>6.27</v>
      </c>
      <c r="L823" s="253"/>
      <c r="M823" s="257"/>
      <c r="N823" s="258"/>
      <c r="O823" s="258"/>
      <c r="P823" s="258"/>
      <c r="Q823" s="258"/>
      <c r="R823" s="258"/>
      <c r="S823" s="258"/>
      <c r="T823" s="259"/>
      <c r="AT823" s="254" t="s">
        <v>142</v>
      </c>
      <c r="AU823" s="254" t="s">
        <v>83</v>
      </c>
      <c r="AV823" s="252" t="s">
        <v>83</v>
      </c>
      <c r="AW823" s="252" t="s">
        <v>30</v>
      </c>
      <c r="AX823" s="252" t="s">
        <v>73</v>
      </c>
      <c r="AY823" s="254" t="s">
        <v>134</v>
      </c>
    </row>
    <row r="824" spans="1:65" s="244" customFormat="1" x14ac:dyDescent="0.4">
      <c r="B824" s="245"/>
      <c r="D824" s="246" t="s">
        <v>142</v>
      </c>
      <c r="E824" s="247" t="s">
        <v>1</v>
      </c>
      <c r="F824" s="248" t="s">
        <v>187</v>
      </c>
      <c r="H824" s="247" t="s">
        <v>1</v>
      </c>
      <c r="L824" s="245"/>
      <c r="M824" s="249"/>
      <c r="N824" s="250"/>
      <c r="O824" s="250"/>
      <c r="P824" s="250"/>
      <c r="Q824" s="250"/>
      <c r="R824" s="250"/>
      <c r="S824" s="250"/>
      <c r="T824" s="251"/>
      <c r="AT824" s="247" t="s">
        <v>142</v>
      </c>
      <c r="AU824" s="247" t="s">
        <v>83</v>
      </c>
      <c r="AV824" s="244" t="s">
        <v>81</v>
      </c>
      <c r="AW824" s="244" t="s">
        <v>30</v>
      </c>
      <c r="AX824" s="244" t="s">
        <v>73</v>
      </c>
      <c r="AY824" s="247" t="s">
        <v>134</v>
      </c>
    </row>
    <row r="825" spans="1:65" s="252" customFormat="1" x14ac:dyDescent="0.4">
      <c r="B825" s="253"/>
      <c r="D825" s="246" t="s">
        <v>142</v>
      </c>
      <c r="E825" s="254" t="s">
        <v>1</v>
      </c>
      <c r="F825" s="255" t="s">
        <v>663</v>
      </c>
      <c r="H825" s="256">
        <v>-2.7</v>
      </c>
      <c r="L825" s="253"/>
      <c r="M825" s="257"/>
      <c r="N825" s="258"/>
      <c r="O825" s="258"/>
      <c r="P825" s="258"/>
      <c r="Q825" s="258"/>
      <c r="R825" s="258"/>
      <c r="S825" s="258"/>
      <c r="T825" s="259"/>
      <c r="AT825" s="254" t="s">
        <v>142</v>
      </c>
      <c r="AU825" s="254" t="s">
        <v>83</v>
      </c>
      <c r="AV825" s="252" t="s">
        <v>83</v>
      </c>
      <c r="AW825" s="252" t="s">
        <v>30</v>
      </c>
      <c r="AX825" s="252" t="s">
        <v>73</v>
      </c>
      <c r="AY825" s="254" t="s">
        <v>134</v>
      </c>
    </row>
    <row r="826" spans="1:65" s="244" customFormat="1" x14ac:dyDescent="0.4">
      <c r="B826" s="245"/>
      <c r="D826" s="246" t="s">
        <v>142</v>
      </c>
      <c r="E826" s="247" t="s">
        <v>1</v>
      </c>
      <c r="F826" s="248" t="s">
        <v>672</v>
      </c>
      <c r="H826" s="247" t="s">
        <v>1</v>
      </c>
      <c r="L826" s="245"/>
      <c r="M826" s="249"/>
      <c r="N826" s="250"/>
      <c r="O826" s="250"/>
      <c r="P826" s="250"/>
      <c r="Q826" s="250"/>
      <c r="R826" s="250"/>
      <c r="S826" s="250"/>
      <c r="T826" s="251"/>
      <c r="AT826" s="247" t="s">
        <v>142</v>
      </c>
      <c r="AU826" s="247" t="s">
        <v>83</v>
      </c>
      <c r="AV826" s="244" t="s">
        <v>81</v>
      </c>
      <c r="AW826" s="244" t="s">
        <v>30</v>
      </c>
      <c r="AX826" s="244" t="s">
        <v>73</v>
      </c>
      <c r="AY826" s="247" t="s">
        <v>134</v>
      </c>
    </row>
    <row r="827" spans="1:65" s="252" customFormat="1" x14ac:dyDescent="0.4">
      <c r="B827" s="253"/>
      <c r="D827" s="246" t="s">
        <v>142</v>
      </c>
      <c r="E827" s="254" t="s">
        <v>1</v>
      </c>
      <c r="F827" s="255" t="s">
        <v>673</v>
      </c>
      <c r="H827" s="256">
        <v>1.5</v>
      </c>
      <c r="L827" s="253"/>
      <c r="M827" s="257"/>
      <c r="N827" s="258"/>
      <c r="O827" s="258"/>
      <c r="P827" s="258"/>
      <c r="Q827" s="258"/>
      <c r="R827" s="258"/>
      <c r="S827" s="258"/>
      <c r="T827" s="259"/>
      <c r="AT827" s="254" t="s">
        <v>142</v>
      </c>
      <c r="AU827" s="254" t="s">
        <v>83</v>
      </c>
      <c r="AV827" s="252" t="s">
        <v>83</v>
      </c>
      <c r="AW827" s="252" t="s">
        <v>30</v>
      </c>
      <c r="AX827" s="252" t="s">
        <v>73</v>
      </c>
      <c r="AY827" s="254" t="s">
        <v>134</v>
      </c>
    </row>
    <row r="828" spans="1:65" s="260" customFormat="1" x14ac:dyDescent="0.4">
      <c r="B828" s="261"/>
      <c r="D828" s="246" t="s">
        <v>142</v>
      </c>
      <c r="E828" s="262" t="s">
        <v>1</v>
      </c>
      <c r="F828" s="263" t="s">
        <v>164</v>
      </c>
      <c r="H828" s="264">
        <v>53.209999999999994</v>
      </c>
      <c r="L828" s="261"/>
      <c r="M828" s="265"/>
      <c r="N828" s="266"/>
      <c r="O828" s="266"/>
      <c r="P828" s="266"/>
      <c r="Q828" s="266"/>
      <c r="R828" s="266"/>
      <c r="S828" s="266"/>
      <c r="T828" s="267"/>
      <c r="AT828" s="262" t="s">
        <v>142</v>
      </c>
      <c r="AU828" s="262" t="s">
        <v>83</v>
      </c>
      <c r="AV828" s="260" t="s">
        <v>140</v>
      </c>
      <c r="AW828" s="260" t="s">
        <v>30</v>
      </c>
      <c r="AX828" s="260" t="s">
        <v>81</v>
      </c>
      <c r="AY828" s="262" t="s">
        <v>134</v>
      </c>
    </row>
    <row r="829" spans="1:65" s="152" customFormat="1" ht="16.5" customHeight="1" x14ac:dyDescent="0.4">
      <c r="A829" s="149"/>
      <c r="B829" s="150"/>
      <c r="C829" s="268" t="s">
        <v>674</v>
      </c>
      <c r="D829" s="268" t="s">
        <v>292</v>
      </c>
      <c r="E829" s="269" t="s">
        <v>675</v>
      </c>
      <c r="F829" s="270" t="s">
        <v>676</v>
      </c>
      <c r="G829" s="271" t="s">
        <v>569</v>
      </c>
      <c r="H829" s="272">
        <v>78.484999999999999</v>
      </c>
      <c r="I829" s="76">
        <v>220</v>
      </c>
      <c r="J829" s="273">
        <f>ROUND(I829*H829,2)</f>
        <v>17266.7</v>
      </c>
      <c r="K829" s="274"/>
      <c r="L829" s="275"/>
      <c r="M829" s="276" t="s">
        <v>1</v>
      </c>
      <c r="N829" s="277" t="s">
        <v>38</v>
      </c>
      <c r="O829" s="239"/>
      <c r="P829" s="240">
        <f>O829*H829</f>
        <v>0</v>
      </c>
      <c r="Q829" s="240">
        <v>8.9999999999999998E-4</v>
      </c>
      <c r="R829" s="240">
        <f>Q829*H829</f>
        <v>7.0636499999999991E-2</v>
      </c>
      <c r="S829" s="240">
        <v>0</v>
      </c>
      <c r="T829" s="241">
        <f>S829*H829</f>
        <v>0</v>
      </c>
      <c r="U829" s="149"/>
      <c r="V829" s="149"/>
      <c r="W829" s="149"/>
      <c r="X829" s="149"/>
      <c r="Y829" s="149"/>
      <c r="Z829" s="149"/>
      <c r="AA829" s="149"/>
      <c r="AB829" s="149"/>
      <c r="AC829" s="149"/>
      <c r="AD829" s="149"/>
      <c r="AE829" s="149"/>
      <c r="AR829" s="242" t="s">
        <v>379</v>
      </c>
      <c r="AT829" s="242" t="s">
        <v>292</v>
      </c>
      <c r="AU829" s="242" t="s">
        <v>83</v>
      </c>
      <c r="AY829" s="142" t="s">
        <v>134</v>
      </c>
      <c r="BE829" s="243">
        <f>IF(N829="základní",J829,0)</f>
        <v>17266.7</v>
      </c>
      <c r="BF829" s="243">
        <f>IF(N829="snížená",J829,0)</f>
        <v>0</v>
      </c>
      <c r="BG829" s="243">
        <f>IF(N829="zákl. přenesená",J829,0)</f>
        <v>0</v>
      </c>
      <c r="BH829" s="243">
        <f>IF(N829="sníž. přenesená",J829,0)</f>
        <v>0</v>
      </c>
      <c r="BI829" s="243">
        <f>IF(N829="nulová",J829,0)</f>
        <v>0</v>
      </c>
      <c r="BJ829" s="142" t="s">
        <v>81</v>
      </c>
      <c r="BK829" s="243">
        <f>ROUND(I829*H829,2)</f>
        <v>17266.7</v>
      </c>
      <c r="BL829" s="142" t="s">
        <v>307</v>
      </c>
      <c r="BM829" s="242" t="s">
        <v>677</v>
      </c>
    </row>
    <row r="830" spans="1:65" s="252" customFormat="1" x14ac:dyDescent="0.4">
      <c r="B830" s="253"/>
      <c r="D830" s="246" t="s">
        <v>142</v>
      </c>
      <c r="F830" s="255" t="s">
        <v>678</v>
      </c>
      <c r="H830" s="256">
        <v>78.484999999999999</v>
      </c>
      <c r="L830" s="253"/>
      <c r="M830" s="257"/>
      <c r="N830" s="258"/>
      <c r="O830" s="258"/>
      <c r="P830" s="258"/>
      <c r="Q830" s="258"/>
      <c r="R830" s="258"/>
      <c r="S830" s="258"/>
      <c r="T830" s="259"/>
      <c r="AT830" s="254" t="s">
        <v>142</v>
      </c>
      <c r="AU830" s="254" t="s">
        <v>83</v>
      </c>
      <c r="AV830" s="252" t="s">
        <v>83</v>
      </c>
      <c r="AW830" s="252" t="s">
        <v>3</v>
      </c>
      <c r="AX830" s="252" t="s">
        <v>81</v>
      </c>
      <c r="AY830" s="254" t="s">
        <v>134</v>
      </c>
    </row>
    <row r="831" spans="1:65" s="152" customFormat="1" ht="16.5" customHeight="1" x14ac:dyDescent="0.4">
      <c r="A831" s="149"/>
      <c r="B831" s="150"/>
      <c r="C831" s="230" t="s">
        <v>679</v>
      </c>
      <c r="D831" s="230" t="s">
        <v>136</v>
      </c>
      <c r="E831" s="231" t="s">
        <v>680</v>
      </c>
      <c r="F831" s="232" t="s">
        <v>681</v>
      </c>
      <c r="G831" s="233" t="s">
        <v>175</v>
      </c>
      <c r="H831" s="234">
        <v>182.63</v>
      </c>
      <c r="I831" s="75">
        <v>150</v>
      </c>
      <c r="J831" s="235">
        <f>ROUND(I831*H831,2)</f>
        <v>27394.5</v>
      </c>
      <c r="K831" s="236"/>
      <c r="L831" s="150"/>
      <c r="M831" s="237" t="s">
        <v>1</v>
      </c>
      <c r="N831" s="238" t="s">
        <v>38</v>
      </c>
      <c r="O831" s="239"/>
      <c r="P831" s="240">
        <f>O831*H831</f>
        <v>0</v>
      </c>
      <c r="Q831" s="240">
        <v>0</v>
      </c>
      <c r="R831" s="240">
        <f>Q831*H831</f>
        <v>0</v>
      </c>
      <c r="S831" s="240">
        <v>3.5299999999999998E-2</v>
      </c>
      <c r="T831" s="241">
        <f>S831*H831</f>
        <v>6.4468389999999998</v>
      </c>
      <c r="U831" s="149"/>
      <c r="V831" s="149"/>
      <c r="W831" s="149"/>
      <c r="X831" s="149"/>
      <c r="Y831" s="149"/>
      <c r="Z831" s="149"/>
      <c r="AA831" s="149"/>
      <c r="AB831" s="149"/>
      <c r="AC831" s="149"/>
      <c r="AD831" s="149"/>
      <c r="AE831" s="149"/>
      <c r="AR831" s="242" t="s">
        <v>307</v>
      </c>
      <c r="AT831" s="242" t="s">
        <v>136</v>
      </c>
      <c r="AU831" s="242" t="s">
        <v>83</v>
      </c>
      <c r="AY831" s="142" t="s">
        <v>134</v>
      </c>
      <c r="BE831" s="243">
        <f>IF(N831="základní",J831,0)</f>
        <v>27394.5</v>
      </c>
      <c r="BF831" s="243">
        <f>IF(N831="snížená",J831,0)</f>
        <v>0</v>
      </c>
      <c r="BG831" s="243">
        <f>IF(N831="zákl. přenesená",J831,0)</f>
        <v>0</v>
      </c>
      <c r="BH831" s="243">
        <f>IF(N831="sníž. přenesená",J831,0)</f>
        <v>0</v>
      </c>
      <c r="BI831" s="243">
        <f>IF(N831="nulová",J831,0)</f>
        <v>0</v>
      </c>
      <c r="BJ831" s="142" t="s">
        <v>81</v>
      </c>
      <c r="BK831" s="243">
        <f>ROUND(I831*H831,2)</f>
        <v>27394.5</v>
      </c>
      <c r="BL831" s="142" t="s">
        <v>307</v>
      </c>
      <c r="BM831" s="242" t="s">
        <v>682</v>
      </c>
    </row>
    <row r="832" spans="1:65" s="244" customFormat="1" x14ac:dyDescent="0.4">
      <c r="B832" s="245"/>
      <c r="D832" s="246" t="s">
        <v>142</v>
      </c>
      <c r="E832" s="247" t="s">
        <v>1</v>
      </c>
      <c r="F832" s="248" t="s">
        <v>144</v>
      </c>
      <c r="H832" s="247" t="s">
        <v>1</v>
      </c>
      <c r="L832" s="245"/>
      <c r="M832" s="249"/>
      <c r="N832" s="250"/>
      <c r="O832" s="250"/>
      <c r="P832" s="250"/>
      <c r="Q832" s="250"/>
      <c r="R832" s="250"/>
      <c r="S832" s="250"/>
      <c r="T832" s="251"/>
      <c r="AT832" s="247" t="s">
        <v>142</v>
      </c>
      <c r="AU832" s="247" t="s">
        <v>83</v>
      </c>
      <c r="AV832" s="244" t="s">
        <v>81</v>
      </c>
      <c r="AW832" s="244" t="s">
        <v>30</v>
      </c>
      <c r="AX832" s="244" t="s">
        <v>73</v>
      </c>
      <c r="AY832" s="247" t="s">
        <v>134</v>
      </c>
    </row>
    <row r="833" spans="2:51" s="252" customFormat="1" x14ac:dyDescent="0.4">
      <c r="B833" s="253"/>
      <c r="D833" s="246" t="s">
        <v>142</v>
      </c>
      <c r="E833" s="254" t="s">
        <v>1</v>
      </c>
      <c r="F833" s="255" t="s">
        <v>204</v>
      </c>
      <c r="H833" s="256">
        <v>4.29</v>
      </c>
      <c r="L833" s="253"/>
      <c r="M833" s="257"/>
      <c r="N833" s="258"/>
      <c r="O833" s="258"/>
      <c r="P833" s="258"/>
      <c r="Q833" s="258"/>
      <c r="R833" s="258"/>
      <c r="S833" s="258"/>
      <c r="T833" s="259"/>
      <c r="AT833" s="254" t="s">
        <v>142</v>
      </c>
      <c r="AU833" s="254" t="s">
        <v>83</v>
      </c>
      <c r="AV833" s="252" t="s">
        <v>83</v>
      </c>
      <c r="AW833" s="252" t="s">
        <v>30</v>
      </c>
      <c r="AX833" s="252" t="s">
        <v>73</v>
      </c>
      <c r="AY833" s="254" t="s">
        <v>134</v>
      </c>
    </row>
    <row r="834" spans="2:51" s="244" customFormat="1" x14ac:dyDescent="0.4">
      <c r="B834" s="245"/>
      <c r="D834" s="246" t="s">
        <v>142</v>
      </c>
      <c r="E834" s="247" t="s">
        <v>1</v>
      </c>
      <c r="F834" s="248" t="s">
        <v>146</v>
      </c>
      <c r="H834" s="247" t="s">
        <v>1</v>
      </c>
      <c r="L834" s="245"/>
      <c r="M834" s="249"/>
      <c r="N834" s="250"/>
      <c r="O834" s="250"/>
      <c r="P834" s="250"/>
      <c r="Q834" s="250"/>
      <c r="R834" s="250"/>
      <c r="S834" s="250"/>
      <c r="T834" s="251"/>
      <c r="AT834" s="247" t="s">
        <v>142</v>
      </c>
      <c r="AU834" s="247" t="s">
        <v>83</v>
      </c>
      <c r="AV834" s="244" t="s">
        <v>81</v>
      </c>
      <c r="AW834" s="244" t="s">
        <v>30</v>
      </c>
      <c r="AX834" s="244" t="s">
        <v>73</v>
      </c>
      <c r="AY834" s="247" t="s">
        <v>134</v>
      </c>
    </row>
    <row r="835" spans="2:51" s="252" customFormat="1" x14ac:dyDescent="0.4">
      <c r="B835" s="253"/>
      <c r="D835" s="246" t="s">
        <v>142</v>
      </c>
      <c r="E835" s="254" t="s">
        <v>1</v>
      </c>
      <c r="F835" s="255" t="s">
        <v>205</v>
      </c>
      <c r="H835" s="256">
        <v>4.9400000000000004</v>
      </c>
      <c r="L835" s="253"/>
      <c r="M835" s="257"/>
      <c r="N835" s="258"/>
      <c r="O835" s="258"/>
      <c r="P835" s="258"/>
      <c r="Q835" s="258"/>
      <c r="R835" s="258"/>
      <c r="S835" s="258"/>
      <c r="T835" s="259"/>
      <c r="AT835" s="254" t="s">
        <v>142</v>
      </c>
      <c r="AU835" s="254" t="s">
        <v>83</v>
      </c>
      <c r="AV835" s="252" t="s">
        <v>83</v>
      </c>
      <c r="AW835" s="252" t="s">
        <v>30</v>
      </c>
      <c r="AX835" s="252" t="s">
        <v>73</v>
      </c>
      <c r="AY835" s="254" t="s">
        <v>134</v>
      </c>
    </row>
    <row r="836" spans="2:51" s="244" customFormat="1" x14ac:dyDescent="0.4">
      <c r="B836" s="245"/>
      <c r="D836" s="246" t="s">
        <v>142</v>
      </c>
      <c r="E836" s="247" t="s">
        <v>1</v>
      </c>
      <c r="F836" s="248" t="s">
        <v>148</v>
      </c>
      <c r="H836" s="247" t="s">
        <v>1</v>
      </c>
      <c r="L836" s="245"/>
      <c r="M836" s="249"/>
      <c r="N836" s="250"/>
      <c r="O836" s="250"/>
      <c r="P836" s="250"/>
      <c r="Q836" s="250"/>
      <c r="R836" s="250"/>
      <c r="S836" s="250"/>
      <c r="T836" s="251"/>
      <c r="AT836" s="247" t="s">
        <v>142</v>
      </c>
      <c r="AU836" s="247" t="s">
        <v>83</v>
      </c>
      <c r="AV836" s="244" t="s">
        <v>81</v>
      </c>
      <c r="AW836" s="244" t="s">
        <v>30</v>
      </c>
      <c r="AX836" s="244" t="s">
        <v>73</v>
      </c>
      <c r="AY836" s="247" t="s">
        <v>134</v>
      </c>
    </row>
    <row r="837" spans="2:51" s="252" customFormat="1" x14ac:dyDescent="0.4">
      <c r="B837" s="253"/>
      <c r="D837" s="246" t="s">
        <v>142</v>
      </c>
      <c r="E837" s="254" t="s">
        <v>1</v>
      </c>
      <c r="F837" s="255" t="s">
        <v>206</v>
      </c>
      <c r="H837" s="256">
        <v>41.81</v>
      </c>
      <c r="L837" s="253"/>
      <c r="M837" s="257"/>
      <c r="N837" s="258"/>
      <c r="O837" s="258"/>
      <c r="P837" s="258"/>
      <c r="Q837" s="258"/>
      <c r="R837" s="258"/>
      <c r="S837" s="258"/>
      <c r="T837" s="259"/>
      <c r="AT837" s="254" t="s">
        <v>142</v>
      </c>
      <c r="AU837" s="254" t="s">
        <v>83</v>
      </c>
      <c r="AV837" s="252" t="s">
        <v>83</v>
      </c>
      <c r="AW837" s="252" t="s">
        <v>30</v>
      </c>
      <c r="AX837" s="252" t="s">
        <v>73</v>
      </c>
      <c r="AY837" s="254" t="s">
        <v>134</v>
      </c>
    </row>
    <row r="838" spans="2:51" s="244" customFormat="1" x14ac:dyDescent="0.4">
      <c r="B838" s="245"/>
      <c r="D838" s="246" t="s">
        <v>142</v>
      </c>
      <c r="E838" s="247" t="s">
        <v>1</v>
      </c>
      <c r="F838" s="248" t="s">
        <v>683</v>
      </c>
      <c r="H838" s="247" t="s">
        <v>1</v>
      </c>
      <c r="L838" s="245"/>
      <c r="M838" s="249"/>
      <c r="N838" s="250"/>
      <c r="O838" s="250"/>
      <c r="P838" s="250"/>
      <c r="Q838" s="250"/>
      <c r="R838" s="250"/>
      <c r="S838" s="250"/>
      <c r="T838" s="251"/>
      <c r="AT838" s="247" t="s">
        <v>142</v>
      </c>
      <c r="AU838" s="247" t="s">
        <v>83</v>
      </c>
      <c r="AV838" s="244" t="s">
        <v>81</v>
      </c>
      <c r="AW838" s="244" t="s">
        <v>30</v>
      </c>
      <c r="AX838" s="244" t="s">
        <v>73</v>
      </c>
      <c r="AY838" s="247" t="s">
        <v>134</v>
      </c>
    </row>
    <row r="839" spans="2:51" s="252" customFormat="1" x14ac:dyDescent="0.4">
      <c r="B839" s="253"/>
      <c r="D839" s="246" t="s">
        <v>142</v>
      </c>
      <c r="E839" s="254" t="s">
        <v>1</v>
      </c>
      <c r="F839" s="255" t="s">
        <v>201</v>
      </c>
      <c r="H839" s="256">
        <v>5.48</v>
      </c>
      <c r="L839" s="253"/>
      <c r="M839" s="257"/>
      <c r="N839" s="258"/>
      <c r="O839" s="258"/>
      <c r="P839" s="258"/>
      <c r="Q839" s="258"/>
      <c r="R839" s="258"/>
      <c r="S839" s="258"/>
      <c r="T839" s="259"/>
      <c r="AT839" s="254" t="s">
        <v>142</v>
      </c>
      <c r="AU839" s="254" t="s">
        <v>83</v>
      </c>
      <c r="AV839" s="252" t="s">
        <v>83</v>
      </c>
      <c r="AW839" s="252" t="s">
        <v>30</v>
      </c>
      <c r="AX839" s="252" t="s">
        <v>73</v>
      </c>
      <c r="AY839" s="254" t="s">
        <v>134</v>
      </c>
    </row>
    <row r="840" spans="2:51" s="244" customFormat="1" x14ac:dyDescent="0.4">
      <c r="B840" s="245"/>
      <c r="D840" s="246" t="s">
        <v>142</v>
      </c>
      <c r="E840" s="247" t="s">
        <v>1</v>
      </c>
      <c r="F840" s="248" t="s">
        <v>152</v>
      </c>
      <c r="H840" s="247" t="s">
        <v>1</v>
      </c>
      <c r="L840" s="245"/>
      <c r="M840" s="249"/>
      <c r="N840" s="250"/>
      <c r="O840" s="250"/>
      <c r="P840" s="250"/>
      <c r="Q840" s="250"/>
      <c r="R840" s="250"/>
      <c r="S840" s="250"/>
      <c r="T840" s="251"/>
      <c r="AT840" s="247" t="s">
        <v>142</v>
      </c>
      <c r="AU840" s="247" t="s">
        <v>83</v>
      </c>
      <c r="AV840" s="244" t="s">
        <v>81</v>
      </c>
      <c r="AW840" s="244" t="s">
        <v>30</v>
      </c>
      <c r="AX840" s="244" t="s">
        <v>73</v>
      </c>
      <c r="AY840" s="247" t="s">
        <v>134</v>
      </c>
    </row>
    <row r="841" spans="2:51" s="252" customFormat="1" x14ac:dyDescent="0.4">
      <c r="B841" s="253"/>
      <c r="D841" s="246" t="s">
        <v>142</v>
      </c>
      <c r="E841" s="254" t="s">
        <v>1</v>
      </c>
      <c r="F841" s="255" t="s">
        <v>207</v>
      </c>
      <c r="H841" s="256">
        <v>3.79</v>
      </c>
      <c r="L841" s="253"/>
      <c r="M841" s="257"/>
      <c r="N841" s="258"/>
      <c r="O841" s="258"/>
      <c r="P841" s="258"/>
      <c r="Q841" s="258"/>
      <c r="R841" s="258"/>
      <c r="S841" s="258"/>
      <c r="T841" s="259"/>
      <c r="AT841" s="254" t="s">
        <v>142</v>
      </c>
      <c r="AU841" s="254" t="s">
        <v>83</v>
      </c>
      <c r="AV841" s="252" t="s">
        <v>83</v>
      </c>
      <c r="AW841" s="252" t="s">
        <v>30</v>
      </c>
      <c r="AX841" s="252" t="s">
        <v>73</v>
      </c>
      <c r="AY841" s="254" t="s">
        <v>134</v>
      </c>
    </row>
    <row r="842" spans="2:51" s="244" customFormat="1" x14ac:dyDescent="0.4">
      <c r="B842" s="245"/>
      <c r="D842" s="246" t="s">
        <v>142</v>
      </c>
      <c r="E842" s="247" t="s">
        <v>1</v>
      </c>
      <c r="F842" s="248" t="s">
        <v>154</v>
      </c>
      <c r="H842" s="247" t="s">
        <v>1</v>
      </c>
      <c r="L842" s="245"/>
      <c r="M842" s="249"/>
      <c r="N842" s="250"/>
      <c r="O842" s="250"/>
      <c r="P842" s="250"/>
      <c r="Q842" s="250"/>
      <c r="R842" s="250"/>
      <c r="S842" s="250"/>
      <c r="T842" s="251"/>
      <c r="AT842" s="247" t="s">
        <v>142</v>
      </c>
      <c r="AU842" s="247" t="s">
        <v>83</v>
      </c>
      <c r="AV842" s="244" t="s">
        <v>81</v>
      </c>
      <c r="AW842" s="244" t="s">
        <v>30</v>
      </c>
      <c r="AX842" s="244" t="s">
        <v>73</v>
      </c>
      <c r="AY842" s="247" t="s">
        <v>134</v>
      </c>
    </row>
    <row r="843" spans="2:51" s="252" customFormat="1" x14ac:dyDescent="0.4">
      <c r="B843" s="253"/>
      <c r="D843" s="246" t="s">
        <v>142</v>
      </c>
      <c r="E843" s="254" t="s">
        <v>1</v>
      </c>
      <c r="F843" s="255" t="s">
        <v>208</v>
      </c>
      <c r="H843" s="256">
        <v>10.76</v>
      </c>
      <c r="L843" s="253"/>
      <c r="M843" s="257"/>
      <c r="N843" s="258"/>
      <c r="O843" s="258"/>
      <c r="P843" s="258"/>
      <c r="Q843" s="258"/>
      <c r="R843" s="258"/>
      <c r="S843" s="258"/>
      <c r="T843" s="259"/>
      <c r="AT843" s="254" t="s">
        <v>142</v>
      </c>
      <c r="AU843" s="254" t="s">
        <v>83</v>
      </c>
      <c r="AV843" s="252" t="s">
        <v>83</v>
      </c>
      <c r="AW843" s="252" t="s">
        <v>30</v>
      </c>
      <c r="AX843" s="252" t="s">
        <v>73</v>
      </c>
      <c r="AY843" s="254" t="s">
        <v>134</v>
      </c>
    </row>
    <row r="844" spans="2:51" s="244" customFormat="1" x14ac:dyDescent="0.4">
      <c r="B844" s="245"/>
      <c r="D844" s="246" t="s">
        <v>142</v>
      </c>
      <c r="E844" s="247" t="s">
        <v>1</v>
      </c>
      <c r="F844" s="248" t="s">
        <v>156</v>
      </c>
      <c r="H844" s="247" t="s">
        <v>1</v>
      </c>
      <c r="L844" s="245"/>
      <c r="M844" s="249"/>
      <c r="N844" s="250"/>
      <c r="O844" s="250"/>
      <c r="P844" s="250"/>
      <c r="Q844" s="250"/>
      <c r="R844" s="250"/>
      <c r="S844" s="250"/>
      <c r="T844" s="251"/>
      <c r="AT844" s="247" t="s">
        <v>142</v>
      </c>
      <c r="AU844" s="247" t="s">
        <v>83</v>
      </c>
      <c r="AV844" s="244" t="s">
        <v>81</v>
      </c>
      <c r="AW844" s="244" t="s">
        <v>30</v>
      </c>
      <c r="AX844" s="244" t="s">
        <v>73</v>
      </c>
      <c r="AY844" s="247" t="s">
        <v>134</v>
      </c>
    </row>
    <row r="845" spans="2:51" s="252" customFormat="1" x14ac:dyDescent="0.4">
      <c r="B845" s="253"/>
      <c r="D845" s="246" t="s">
        <v>142</v>
      </c>
      <c r="E845" s="254" t="s">
        <v>1</v>
      </c>
      <c r="F845" s="255" t="s">
        <v>209</v>
      </c>
      <c r="H845" s="256">
        <v>23.12</v>
      </c>
      <c r="L845" s="253"/>
      <c r="M845" s="257"/>
      <c r="N845" s="258"/>
      <c r="O845" s="258"/>
      <c r="P845" s="258"/>
      <c r="Q845" s="258"/>
      <c r="R845" s="258"/>
      <c r="S845" s="258"/>
      <c r="T845" s="259"/>
      <c r="AT845" s="254" t="s">
        <v>142</v>
      </c>
      <c r="AU845" s="254" t="s">
        <v>83</v>
      </c>
      <c r="AV845" s="252" t="s">
        <v>83</v>
      </c>
      <c r="AW845" s="252" t="s">
        <v>30</v>
      </c>
      <c r="AX845" s="252" t="s">
        <v>73</v>
      </c>
      <c r="AY845" s="254" t="s">
        <v>134</v>
      </c>
    </row>
    <row r="846" spans="2:51" s="244" customFormat="1" x14ac:dyDescent="0.4">
      <c r="B846" s="245"/>
      <c r="D846" s="246" t="s">
        <v>142</v>
      </c>
      <c r="E846" s="247" t="s">
        <v>1</v>
      </c>
      <c r="F846" s="248" t="s">
        <v>158</v>
      </c>
      <c r="H846" s="247" t="s">
        <v>1</v>
      </c>
      <c r="L846" s="245"/>
      <c r="M846" s="249"/>
      <c r="N846" s="250"/>
      <c r="O846" s="250"/>
      <c r="P846" s="250"/>
      <c r="Q846" s="250"/>
      <c r="R846" s="250"/>
      <c r="S846" s="250"/>
      <c r="T846" s="251"/>
      <c r="AT846" s="247" t="s">
        <v>142</v>
      </c>
      <c r="AU846" s="247" t="s">
        <v>83</v>
      </c>
      <c r="AV846" s="244" t="s">
        <v>81</v>
      </c>
      <c r="AW846" s="244" t="s">
        <v>30</v>
      </c>
      <c r="AX846" s="244" t="s">
        <v>73</v>
      </c>
      <c r="AY846" s="247" t="s">
        <v>134</v>
      </c>
    </row>
    <row r="847" spans="2:51" s="252" customFormat="1" x14ac:dyDescent="0.4">
      <c r="B847" s="253"/>
      <c r="D847" s="246" t="s">
        <v>142</v>
      </c>
      <c r="E847" s="254" t="s">
        <v>1</v>
      </c>
      <c r="F847" s="255" t="s">
        <v>212</v>
      </c>
      <c r="H847" s="256">
        <v>10.93</v>
      </c>
      <c r="L847" s="253"/>
      <c r="M847" s="257"/>
      <c r="N847" s="258"/>
      <c r="O847" s="258"/>
      <c r="P847" s="258"/>
      <c r="Q847" s="258"/>
      <c r="R847" s="258"/>
      <c r="S847" s="258"/>
      <c r="T847" s="259"/>
      <c r="AT847" s="254" t="s">
        <v>142</v>
      </c>
      <c r="AU847" s="254" t="s">
        <v>83</v>
      </c>
      <c r="AV847" s="252" t="s">
        <v>83</v>
      </c>
      <c r="AW847" s="252" t="s">
        <v>30</v>
      </c>
      <c r="AX847" s="252" t="s">
        <v>73</v>
      </c>
      <c r="AY847" s="254" t="s">
        <v>134</v>
      </c>
    </row>
    <row r="848" spans="2:51" s="244" customFormat="1" x14ac:dyDescent="0.4">
      <c r="B848" s="245"/>
      <c r="D848" s="246" t="s">
        <v>142</v>
      </c>
      <c r="E848" s="247" t="s">
        <v>1</v>
      </c>
      <c r="F848" s="248" t="s">
        <v>160</v>
      </c>
      <c r="H848" s="247" t="s">
        <v>1</v>
      </c>
      <c r="L848" s="245"/>
      <c r="M848" s="249"/>
      <c r="N848" s="250"/>
      <c r="O848" s="250"/>
      <c r="P848" s="250"/>
      <c r="Q848" s="250"/>
      <c r="R848" s="250"/>
      <c r="S848" s="250"/>
      <c r="T848" s="251"/>
      <c r="AT848" s="247" t="s">
        <v>142</v>
      </c>
      <c r="AU848" s="247" t="s">
        <v>83</v>
      </c>
      <c r="AV848" s="244" t="s">
        <v>81</v>
      </c>
      <c r="AW848" s="244" t="s">
        <v>30</v>
      </c>
      <c r="AX848" s="244" t="s">
        <v>73</v>
      </c>
      <c r="AY848" s="247" t="s">
        <v>134</v>
      </c>
    </row>
    <row r="849" spans="1:65" s="252" customFormat="1" x14ac:dyDescent="0.4">
      <c r="B849" s="253"/>
      <c r="D849" s="246" t="s">
        <v>142</v>
      </c>
      <c r="E849" s="254" t="s">
        <v>1</v>
      </c>
      <c r="F849" s="255" t="s">
        <v>213</v>
      </c>
      <c r="H849" s="256">
        <v>5.79</v>
      </c>
      <c r="L849" s="253"/>
      <c r="M849" s="257"/>
      <c r="N849" s="258"/>
      <c r="O849" s="258"/>
      <c r="P849" s="258"/>
      <c r="Q849" s="258"/>
      <c r="R849" s="258"/>
      <c r="S849" s="258"/>
      <c r="T849" s="259"/>
      <c r="AT849" s="254" t="s">
        <v>142</v>
      </c>
      <c r="AU849" s="254" t="s">
        <v>83</v>
      </c>
      <c r="AV849" s="252" t="s">
        <v>83</v>
      </c>
      <c r="AW849" s="252" t="s">
        <v>30</v>
      </c>
      <c r="AX849" s="252" t="s">
        <v>73</v>
      </c>
      <c r="AY849" s="254" t="s">
        <v>134</v>
      </c>
    </row>
    <row r="850" spans="1:65" s="244" customFormat="1" x14ac:dyDescent="0.4">
      <c r="B850" s="245"/>
      <c r="D850" s="246" t="s">
        <v>142</v>
      </c>
      <c r="E850" s="247" t="s">
        <v>1</v>
      </c>
      <c r="F850" s="248" t="s">
        <v>162</v>
      </c>
      <c r="H850" s="247" t="s">
        <v>1</v>
      </c>
      <c r="L850" s="245"/>
      <c r="M850" s="249"/>
      <c r="N850" s="250"/>
      <c r="O850" s="250"/>
      <c r="P850" s="250"/>
      <c r="Q850" s="250"/>
      <c r="R850" s="250"/>
      <c r="S850" s="250"/>
      <c r="T850" s="251"/>
      <c r="AT850" s="247" t="s">
        <v>142</v>
      </c>
      <c r="AU850" s="247" t="s">
        <v>83</v>
      </c>
      <c r="AV850" s="244" t="s">
        <v>81</v>
      </c>
      <c r="AW850" s="244" t="s">
        <v>30</v>
      </c>
      <c r="AX850" s="244" t="s">
        <v>73</v>
      </c>
      <c r="AY850" s="247" t="s">
        <v>134</v>
      </c>
    </row>
    <row r="851" spans="1:65" s="252" customFormat="1" x14ac:dyDescent="0.4">
      <c r="B851" s="253"/>
      <c r="D851" s="246" t="s">
        <v>142</v>
      </c>
      <c r="E851" s="254" t="s">
        <v>1</v>
      </c>
      <c r="F851" s="255" t="s">
        <v>214</v>
      </c>
      <c r="H851" s="256">
        <v>29.99</v>
      </c>
      <c r="L851" s="253"/>
      <c r="M851" s="257"/>
      <c r="N851" s="258"/>
      <c r="O851" s="258"/>
      <c r="P851" s="258"/>
      <c r="Q851" s="258"/>
      <c r="R851" s="258"/>
      <c r="S851" s="258"/>
      <c r="T851" s="259"/>
      <c r="AT851" s="254" t="s">
        <v>142</v>
      </c>
      <c r="AU851" s="254" t="s">
        <v>83</v>
      </c>
      <c r="AV851" s="252" t="s">
        <v>83</v>
      </c>
      <c r="AW851" s="252" t="s">
        <v>30</v>
      </c>
      <c r="AX851" s="252" t="s">
        <v>73</v>
      </c>
      <c r="AY851" s="254" t="s">
        <v>134</v>
      </c>
    </row>
    <row r="852" spans="1:65" s="244" customFormat="1" x14ac:dyDescent="0.4">
      <c r="B852" s="245"/>
      <c r="D852" s="246" t="s">
        <v>142</v>
      </c>
      <c r="E852" s="247" t="s">
        <v>1</v>
      </c>
      <c r="F852" s="248" t="s">
        <v>666</v>
      </c>
      <c r="H852" s="247" t="s">
        <v>1</v>
      </c>
      <c r="L852" s="245"/>
      <c r="M852" s="249"/>
      <c r="N852" s="250"/>
      <c r="O852" s="250"/>
      <c r="P852" s="250"/>
      <c r="Q852" s="250"/>
      <c r="R852" s="250"/>
      <c r="S852" s="250"/>
      <c r="T852" s="251"/>
      <c r="AT852" s="247" t="s">
        <v>142</v>
      </c>
      <c r="AU852" s="247" t="s">
        <v>83</v>
      </c>
      <c r="AV852" s="244" t="s">
        <v>81</v>
      </c>
      <c r="AW852" s="244" t="s">
        <v>30</v>
      </c>
      <c r="AX852" s="244" t="s">
        <v>73</v>
      </c>
      <c r="AY852" s="247" t="s">
        <v>134</v>
      </c>
    </row>
    <row r="853" spans="1:65" s="252" customFormat="1" x14ac:dyDescent="0.4">
      <c r="B853" s="253"/>
      <c r="D853" s="246" t="s">
        <v>142</v>
      </c>
      <c r="E853" s="254" t="s">
        <v>1</v>
      </c>
      <c r="F853" s="255" t="s">
        <v>684</v>
      </c>
      <c r="H853" s="256">
        <v>41.73</v>
      </c>
      <c r="L853" s="253"/>
      <c r="M853" s="257"/>
      <c r="N853" s="258"/>
      <c r="O853" s="258"/>
      <c r="P853" s="258"/>
      <c r="Q853" s="258"/>
      <c r="R853" s="258"/>
      <c r="S853" s="258"/>
      <c r="T853" s="259"/>
      <c r="AT853" s="254" t="s">
        <v>142</v>
      </c>
      <c r="AU853" s="254" t="s">
        <v>83</v>
      </c>
      <c r="AV853" s="252" t="s">
        <v>83</v>
      </c>
      <c r="AW853" s="252" t="s">
        <v>30</v>
      </c>
      <c r="AX853" s="252" t="s">
        <v>73</v>
      </c>
      <c r="AY853" s="254" t="s">
        <v>134</v>
      </c>
    </row>
    <row r="854" spans="1:65" s="260" customFormat="1" x14ac:dyDescent="0.4">
      <c r="B854" s="261"/>
      <c r="D854" s="246" t="s">
        <v>142</v>
      </c>
      <c r="E854" s="262" t="s">
        <v>1</v>
      </c>
      <c r="F854" s="263" t="s">
        <v>164</v>
      </c>
      <c r="H854" s="264">
        <v>182.63</v>
      </c>
      <c r="L854" s="261"/>
      <c r="M854" s="265"/>
      <c r="N854" s="266"/>
      <c r="O854" s="266"/>
      <c r="P854" s="266"/>
      <c r="Q854" s="266"/>
      <c r="R854" s="266"/>
      <c r="S854" s="266"/>
      <c r="T854" s="267"/>
      <c r="AT854" s="262" t="s">
        <v>142</v>
      </c>
      <c r="AU854" s="262" t="s">
        <v>83</v>
      </c>
      <c r="AV854" s="260" t="s">
        <v>140</v>
      </c>
      <c r="AW854" s="260" t="s">
        <v>30</v>
      </c>
      <c r="AX854" s="260" t="s">
        <v>81</v>
      </c>
      <c r="AY854" s="262" t="s">
        <v>134</v>
      </c>
    </row>
    <row r="855" spans="1:65" s="152" customFormat="1" ht="24.2" customHeight="1" x14ac:dyDescent="0.4">
      <c r="A855" s="149"/>
      <c r="B855" s="150"/>
      <c r="C855" s="230" t="s">
        <v>685</v>
      </c>
      <c r="D855" s="230" t="s">
        <v>136</v>
      </c>
      <c r="E855" s="231" t="s">
        <v>686</v>
      </c>
      <c r="F855" s="232" t="s">
        <v>687</v>
      </c>
      <c r="G855" s="233" t="s">
        <v>175</v>
      </c>
      <c r="H855" s="234">
        <v>140.9</v>
      </c>
      <c r="I855" s="75">
        <v>650</v>
      </c>
      <c r="J855" s="235">
        <f>ROUND(I855*H855,2)</f>
        <v>91585</v>
      </c>
      <c r="K855" s="236"/>
      <c r="L855" s="150"/>
      <c r="M855" s="237" t="s">
        <v>1</v>
      </c>
      <c r="N855" s="238" t="s">
        <v>38</v>
      </c>
      <c r="O855" s="239"/>
      <c r="P855" s="240">
        <f>O855*H855</f>
        <v>0</v>
      </c>
      <c r="Q855" s="240">
        <v>7.4999999999999997E-3</v>
      </c>
      <c r="R855" s="240">
        <f>Q855*H855</f>
        <v>1.0567500000000001</v>
      </c>
      <c r="S855" s="240">
        <v>0</v>
      </c>
      <c r="T855" s="241">
        <f>S855*H855</f>
        <v>0</v>
      </c>
      <c r="U855" s="149"/>
      <c r="V855" s="149"/>
      <c r="W855" s="149"/>
      <c r="X855" s="149"/>
      <c r="Y855" s="149"/>
      <c r="Z855" s="149"/>
      <c r="AA855" s="149"/>
      <c r="AB855" s="149"/>
      <c r="AC855" s="149"/>
      <c r="AD855" s="149"/>
      <c r="AE855" s="149"/>
      <c r="AR855" s="242" t="s">
        <v>307</v>
      </c>
      <c r="AT855" s="242" t="s">
        <v>136</v>
      </c>
      <c r="AU855" s="242" t="s">
        <v>83</v>
      </c>
      <c r="AY855" s="142" t="s">
        <v>134</v>
      </c>
      <c r="BE855" s="243">
        <f>IF(N855="základní",J855,0)</f>
        <v>91585</v>
      </c>
      <c r="BF855" s="243">
        <f>IF(N855="snížená",J855,0)</f>
        <v>0</v>
      </c>
      <c r="BG855" s="243">
        <f>IF(N855="zákl. přenesená",J855,0)</f>
        <v>0</v>
      </c>
      <c r="BH855" s="243">
        <f>IF(N855="sníž. přenesená",J855,0)</f>
        <v>0</v>
      </c>
      <c r="BI855" s="243">
        <f>IF(N855="nulová",J855,0)</f>
        <v>0</v>
      </c>
      <c r="BJ855" s="142" t="s">
        <v>81</v>
      </c>
      <c r="BK855" s="243">
        <f>ROUND(I855*H855,2)</f>
        <v>91585</v>
      </c>
      <c r="BL855" s="142" t="s">
        <v>307</v>
      </c>
      <c r="BM855" s="242" t="s">
        <v>688</v>
      </c>
    </row>
    <row r="856" spans="1:65" s="244" customFormat="1" x14ac:dyDescent="0.4">
      <c r="B856" s="245"/>
      <c r="D856" s="246" t="s">
        <v>142</v>
      </c>
      <c r="E856" s="247" t="s">
        <v>1</v>
      </c>
      <c r="F856" s="248" t="s">
        <v>652</v>
      </c>
      <c r="H856" s="247" t="s">
        <v>1</v>
      </c>
      <c r="L856" s="245"/>
      <c r="M856" s="249"/>
      <c r="N856" s="250"/>
      <c r="O856" s="250"/>
      <c r="P856" s="250"/>
      <c r="Q856" s="250"/>
      <c r="R856" s="250"/>
      <c r="S856" s="250"/>
      <c r="T856" s="251"/>
      <c r="AT856" s="247" t="s">
        <v>142</v>
      </c>
      <c r="AU856" s="247" t="s">
        <v>83</v>
      </c>
      <c r="AV856" s="244" t="s">
        <v>81</v>
      </c>
      <c r="AW856" s="244" t="s">
        <v>30</v>
      </c>
      <c r="AX856" s="244" t="s">
        <v>73</v>
      </c>
      <c r="AY856" s="247" t="s">
        <v>134</v>
      </c>
    </row>
    <row r="857" spans="1:65" s="244" customFormat="1" x14ac:dyDescent="0.4">
      <c r="B857" s="245"/>
      <c r="D857" s="246" t="s">
        <v>142</v>
      </c>
      <c r="E857" s="247" t="s">
        <v>1</v>
      </c>
      <c r="F857" s="248" t="s">
        <v>144</v>
      </c>
      <c r="H857" s="247" t="s">
        <v>1</v>
      </c>
      <c r="L857" s="245"/>
      <c r="M857" s="249"/>
      <c r="N857" s="250"/>
      <c r="O857" s="250"/>
      <c r="P857" s="250"/>
      <c r="Q857" s="250"/>
      <c r="R857" s="250"/>
      <c r="S857" s="250"/>
      <c r="T857" s="251"/>
      <c r="AT857" s="247" t="s">
        <v>142</v>
      </c>
      <c r="AU857" s="247" t="s">
        <v>83</v>
      </c>
      <c r="AV857" s="244" t="s">
        <v>81</v>
      </c>
      <c r="AW857" s="244" t="s">
        <v>30</v>
      </c>
      <c r="AX857" s="244" t="s">
        <v>73</v>
      </c>
      <c r="AY857" s="247" t="s">
        <v>134</v>
      </c>
    </row>
    <row r="858" spans="1:65" s="252" customFormat="1" x14ac:dyDescent="0.4">
      <c r="B858" s="253"/>
      <c r="D858" s="246" t="s">
        <v>142</v>
      </c>
      <c r="E858" s="254" t="s">
        <v>1</v>
      </c>
      <c r="F858" s="255" t="s">
        <v>204</v>
      </c>
      <c r="H858" s="256">
        <v>4.29</v>
      </c>
      <c r="L858" s="253"/>
      <c r="M858" s="257"/>
      <c r="N858" s="258"/>
      <c r="O858" s="258"/>
      <c r="P858" s="258"/>
      <c r="Q858" s="258"/>
      <c r="R858" s="258"/>
      <c r="S858" s="258"/>
      <c r="T858" s="259"/>
      <c r="AT858" s="254" t="s">
        <v>142</v>
      </c>
      <c r="AU858" s="254" t="s">
        <v>83</v>
      </c>
      <c r="AV858" s="252" t="s">
        <v>83</v>
      </c>
      <c r="AW858" s="252" t="s">
        <v>30</v>
      </c>
      <c r="AX858" s="252" t="s">
        <v>73</v>
      </c>
      <c r="AY858" s="254" t="s">
        <v>134</v>
      </c>
    </row>
    <row r="859" spans="1:65" s="244" customFormat="1" x14ac:dyDescent="0.4">
      <c r="B859" s="245"/>
      <c r="D859" s="246" t="s">
        <v>142</v>
      </c>
      <c r="E859" s="247" t="s">
        <v>1</v>
      </c>
      <c r="F859" s="248" t="s">
        <v>146</v>
      </c>
      <c r="H859" s="247" t="s">
        <v>1</v>
      </c>
      <c r="L859" s="245"/>
      <c r="M859" s="249"/>
      <c r="N859" s="250"/>
      <c r="O859" s="250"/>
      <c r="P859" s="250"/>
      <c r="Q859" s="250"/>
      <c r="R859" s="250"/>
      <c r="S859" s="250"/>
      <c r="T859" s="251"/>
      <c r="AT859" s="247" t="s">
        <v>142</v>
      </c>
      <c r="AU859" s="247" t="s">
        <v>83</v>
      </c>
      <c r="AV859" s="244" t="s">
        <v>81</v>
      </c>
      <c r="AW859" s="244" t="s">
        <v>30</v>
      </c>
      <c r="AX859" s="244" t="s">
        <v>73</v>
      </c>
      <c r="AY859" s="247" t="s">
        <v>134</v>
      </c>
    </row>
    <row r="860" spans="1:65" s="252" customFormat="1" x14ac:dyDescent="0.4">
      <c r="B860" s="253"/>
      <c r="D860" s="246" t="s">
        <v>142</v>
      </c>
      <c r="E860" s="254" t="s">
        <v>1</v>
      </c>
      <c r="F860" s="255" t="s">
        <v>205</v>
      </c>
      <c r="H860" s="256">
        <v>4.9400000000000004</v>
      </c>
      <c r="L860" s="253"/>
      <c r="M860" s="257"/>
      <c r="N860" s="258"/>
      <c r="O860" s="258"/>
      <c r="P860" s="258"/>
      <c r="Q860" s="258"/>
      <c r="R860" s="258"/>
      <c r="S860" s="258"/>
      <c r="T860" s="259"/>
      <c r="AT860" s="254" t="s">
        <v>142</v>
      </c>
      <c r="AU860" s="254" t="s">
        <v>83</v>
      </c>
      <c r="AV860" s="252" t="s">
        <v>83</v>
      </c>
      <c r="AW860" s="252" t="s">
        <v>30</v>
      </c>
      <c r="AX860" s="252" t="s">
        <v>73</v>
      </c>
      <c r="AY860" s="254" t="s">
        <v>134</v>
      </c>
    </row>
    <row r="861" spans="1:65" s="244" customFormat="1" x14ac:dyDescent="0.4">
      <c r="B861" s="245"/>
      <c r="D861" s="246" t="s">
        <v>142</v>
      </c>
      <c r="E861" s="247" t="s">
        <v>1</v>
      </c>
      <c r="F861" s="248" t="s">
        <v>148</v>
      </c>
      <c r="H861" s="247" t="s">
        <v>1</v>
      </c>
      <c r="L861" s="245"/>
      <c r="M861" s="249"/>
      <c r="N861" s="250"/>
      <c r="O861" s="250"/>
      <c r="P861" s="250"/>
      <c r="Q861" s="250"/>
      <c r="R861" s="250"/>
      <c r="S861" s="250"/>
      <c r="T861" s="251"/>
      <c r="AT861" s="247" t="s">
        <v>142</v>
      </c>
      <c r="AU861" s="247" t="s">
        <v>83</v>
      </c>
      <c r="AV861" s="244" t="s">
        <v>81</v>
      </c>
      <c r="AW861" s="244" t="s">
        <v>30</v>
      </c>
      <c r="AX861" s="244" t="s">
        <v>73</v>
      </c>
      <c r="AY861" s="247" t="s">
        <v>134</v>
      </c>
    </row>
    <row r="862" spans="1:65" s="252" customFormat="1" x14ac:dyDescent="0.4">
      <c r="B862" s="253"/>
      <c r="D862" s="246" t="s">
        <v>142</v>
      </c>
      <c r="E862" s="254" t="s">
        <v>1</v>
      </c>
      <c r="F862" s="255" t="s">
        <v>206</v>
      </c>
      <c r="H862" s="256">
        <v>41.81</v>
      </c>
      <c r="L862" s="253"/>
      <c r="M862" s="257"/>
      <c r="N862" s="258"/>
      <c r="O862" s="258"/>
      <c r="P862" s="258"/>
      <c r="Q862" s="258"/>
      <c r="R862" s="258"/>
      <c r="S862" s="258"/>
      <c r="T862" s="259"/>
      <c r="AT862" s="254" t="s">
        <v>142</v>
      </c>
      <c r="AU862" s="254" t="s">
        <v>83</v>
      </c>
      <c r="AV862" s="252" t="s">
        <v>83</v>
      </c>
      <c r="AW862" s="252" t="s">
        <v>30</v>
      </c>
      <c r="AX862" s="252" t="s">
        <v>73</v>
      </c>
      <c r="AY862" s="254" t="s">
        <v>134</v>
      </c>
    </row>
    <row r="863" spans="1:65" s="244" customFormat="1" x14ac:dyDescent="0.4">
      <c r="B863" s="245"/>
      <c r="D863" s="246" t="s">
        <v>142</v>
      </c>
      <c r="E863" s="247" t="s">
        <v>1</v>
      </c>
      <c r="F863" s="248" t="s">
        <v>150</v>
      </c>
      <c r="H863" s="247" t="s">
        <v>1</v>
      </c>
      <c r="L863" s="245"/>
      <c r="M863" s="249"/>
      <c r="N863" s="250"/>
      <c r="O863" s="250"/>
      <c r="P863" s="250"/>
      <c r="Q863" s="250"/>
      <c r="R863" s="250"/>
      <c r="S863" s="250"/>
      <c r="T863" s="251"/>
      <c r="AT863" s="247" t="s">
        <v>142</v>
      </c>
      <c r="AU863" s="247" t="s">
        <v>83</v>
      </c>
      <c r="AV863" s="244" t="s">
        <v>81</v>
      </c>
      <c r="AW863" s="244" t="s">
        <v>30</v>
      </c>
      <c r="AX863" s="244" t="s">
        <v>73</v>
      </c>
      <c r="AY863" s="247" t="s">
        <v>134</v>
      </c>
    </row>
    <row r="864" spans="1:65" s="252" customFormat="1" x14ac:dyDescent="0.4">
      <c r="B864" s="253"/>
      <c r="D864" s="246" t="s">
        <v>142</v>
      </c>
      <c r="E864" s="254" t="s">
        <v>1</v>
      </c>
      <c r="F864" s="255" t="s">
        <v>201</v>
      </c>
      <c r="H864" s="256">
        <v>5.48</v>
      </c>
      <c r="L864" s="253"/>
      <c r="M864" s="257"/>
      <c r="N864" s="258"/>
      <c r="O864" s="258"/>
      <c r="P864" s="258"/>
      <c r="Q864" s="258"/>
      <c r="R864" s="258"/>
      <c r="S864" s="258"/>
      <c r="T864" s="259"/>
      <c r="AT864" s="254" t="s">
        <v>142</v>
      </c>
      <c r="AU864" s="254" t="s">
        <v>83</v>
      </c>
      <c r="AV864" s="252" t="s">
        <v>83</v>
      </c>
      <c r="AW864" s="252" t="s">
        <v>30</v>
      </c>
      <c r="AX864" s="252" t="s">
        <v>73</v>
      </c>
      <c r="AY864" s="254" t="s">
        <v>134</v>
      </c>
    </row>
    <row r="865" spans="1:65" s="244" customFormat="1" x14ac:dyDescent="0.4">
      <c r="B865" s="245"/>
      <c r="D865" s="246" t="s">
        <v>142</v>
      </c>
      <c r="E865" s="247" t="s">
        <v>1</v>
      </c>
      <c r="F865" s="248" t="s">
        <v>152</v>
      </c>
      <c r="H865" s="247" t="s">
        <v>1</v>
      </c>
      <c r="L865" s="245"/>
      <c r="M865" s="249"/>
      <c r="N865" s="250"/>
      <c r="O865" s="250"/>
      <c r="P865" s="250"/>
      <c r="Q865" s="250"/>
      <c r="R865" s="250"/>
      <c r="S865" s="250"/>
      <c r="T865" s="251"/>
      <c r="AT865" s="247" t="s">
        <v>142</v>
      </c>
      <c r="AU865" s="247" t="s">
        <v>83</v>
      </c>
      <c r="AV865" s="244" t="s">
        <v>81</v>
      </c>
      <c r="AW865" s="244" t="s">
        <v>30</v>
      </c>
      <c r="AX865" s="244" t="s">
        <v>73</v>
      </c>
      <c r="AY865" s="247" t="s">
        <v>134</v>
      </c>
    </row>
    <row r="866" spans="1:65" s="252" customFormat="1" x14ac:dyDescent="0.4">
      <c r="B866" s="253"/>
      <c r="D866" s="246" t="s">
        <v>142</v>
      </c>
      <c r="E866" s="254" t="s">
        <v>1</v>
      </c>
      <c r="F866" s="255" t="s">
        <v>207</v>
      </c>
      <c r="H866" s="256">
        <v>3.79</v>
      </c>
      <c r="L866" s="253"/>
      <c r="M866" s="257"/>
      <c r="N866" s="258"/>
      <c r="O866" s="258"/>
      <c r="P866" s="258"/>
      <c r="Q866" s="258"/>
      <c r="R866" s="258"/>
      <c r="S866" s="258"/>
      <c r="T866" s="259"/>
      <c r="AT866" s="254" t="s">
        <v>142</v>
      </c>
      <c r="AU866" s="254" t="s">
        <v>83</v>
      </c>
      <c r="AV866" s="252" t="s">
        <v>83</v>
      </c>
      <c r="AW866" s="252" t="s">
        <v>30</v>
      </c>
      <c r="AX866" s="252" t="s">
        <v>73</v>
      </c>
      <c r="AY866" s="254" t="s">
        <v>134</v>
      </c>
    </row>
    <row r="867" spans="1:65" s="244" customFormat="1" x14ac:dyDescent="0.4">
      <c r="B867" s="245"/>
      <c r="D867" s="246" t="s">
        <v>142</v>
      </c>
      <c r="E867" s="247" t="s">
        <v>1</v>
      </c>
      <c r="F867" s="248" t="s">
        <v>154</v>
      </c>
      <c r="H867" s="247" t="s">
        <v>1</v>
      </c>
      <c r="L867" s="245"/>
      <c r="M867" s="249"/>
      <c r="N867" s="250"/>
      <c r="O867" s="250"/>
      <c r="P867" s="250"/>
      <c r="Q867" s="250"/>
      <c r="R867" s="250"/>
      <c r="S867" s="250"/>
      <c r="T867" s="251"/>
      <c r="AT867" s="247" t="s">
        <v>142</v>
      </c>
      <c r="AU867" s="247" t="s">
        <v>83</v>
      </c>
      <c r="AV867" s="244" t="s">
        <v>81</v>
      </c>
      <c r="AW867" s="244" t="s">
        <v>30</v>
      </c>
      <c r="AX867" s="244" t="s">
        <v>73</v>
      </c>
      <c r="AY867" s="247" t="s">
        <v>134</v>
      </c>
    </row>
    <row r="868" spans="1:65" s="252" customFormat="1" x14ac:dyDescent="0.4">
      <c r="B868" s="253"/>
      <c r="D868" s="246" t="s">
        <v>142</v>
      </c>
      <c r="E868" s="254" t="s">
        <v>1</v>
      </c>
      <c r="F868" s="255" t="s">
        <v>208</v>
      </c>
      <c r="H868" s="256">
        <v>10.76</v>
      </c>
      <c r="L868" s="253"/>
      <c r="M868" s="257"/>
      <c r="N868" s="258"/>
      <c r="O868" s="258"/>
      <c r="P868" s="258"/>
      <c r="Q868" s="258"/>
      <c r="R868" s="258"/>
      <c r="S868" s="258"/>
      <c r="T868" s="259"/>
      <c r="AT868" s="254" t="s">
        <v>142</v>
      </c>
      <c r="AU868" s="254" t="s">
        <v>83</v>
      </c>
      <c r="AV868" s="252" t="s">
        <v>83</v>
      </c>
      <c r="AW868" s="252" t="s">
        <v>30</v>
      </c>
      <c r="AX868" s="252" t="s">
        <v>73</v>
      </c>
      <c r="AY868" s="254" t="s">
        <v>134</v>
      </c>
    </row>
    <row r="869" spans="1:65" s="244" customFormat="1" x14ac:dyDescent="0.4">
      <c r="B869" s="245"/>
      <c r="D869" s="246" t="s">
        <v>142</v>
      </c>
      <c r="E869" s="247" t="s">
        <v>1</v>
      </c>
      <c r="F869" s="248" t="s">
        <v>156</v>
      </c>
      <c r="H869" s="247" t="s">
        <v>1</v>
      </c>
      <c r="L869" s="245"/>
      <c r="M869" s="249"/>
      <c r="N869" s="250"/>
      <c r="O869" s="250"/>
      <c r="P869" s="250"/>
      <c r="Q869" s="250"/>
      <c r="R869" s="250"/>
      <c r="S869" s="250"/>
      <c r="T869" s="251"/>
      <c r="AT869" s="247" t="s">
        <v>142</v>
      </c>
      <c r="AU869" s="247" t="s">
        <v>83</v>
      </c>
      <c r="AV869" s="244" t="s">
        <v>81</v>
      </c>
      <c r="AW869" s="244" t="s">
        <v>30</v>
      </c>
      <c r="AX869" s="244" t="s">
        <v>73</v>
      </c>
      <c r="AY869" s="247" t="s">
        <v>134</v>
      </c>
    </row>
    <row r="870" spans="1:65" s="252" customFormat="1" x14ac:dyDescent="0.4">
      <c r="B870" s="253"/>
      <c r="D870" s="246" t="s">
        <v>142</v>
      </c>
      <c r="E870" s="254" t="s">
        <v>1</v>
      </c>
      <c r="F870" s="255" t="s">
        <v>209</v>
      </c>
      <c r="H870" s="256">
        <v>23.12</v>
      </c>
      <c r="L870" s="253"/>
      <c r="M870" s="257"/>
      <c r="N870" s="258"/>
      <c r="O870" s="258"/>
      <c r="P870" s="258"/>
      <c r="Q870" s="258"/>
      <c r="R870" s="258"/>
      <c r="S870" s="258"/>
      <c r="T870" s="259"/>
      <c r="AT870" s="254" t="s">
        <v>142</v>
      </c>
      <c r="AU870" s="254" t="s">
        <v>83</v>
      </c>
      <c r="AV870" s="252" t="s">
        <v>83</v>
      </c>
      <c r="AW870" s="252" t="s">
        <v>30</v>
      </c>
      <c r="AX870" s="252" t="s">
        <v>73</v>
      </c>
      <c r="AY870" s="254" t="s">
        <v>134</v>
      </c>
    </row>
    <row r="871" spans="1:65" s="244" customFormat="1" x14ac:dyDescent="0.4">
      <c r="B871" s="245"/>
      <c r="D871" s="246" t="s">
        <v>142</v>
      </c>
      <c r="E871" s="247" t="s">
        <v>1</v>
      </c>
      <c r="F871" s="248" t="s">
        <v>158</v>
      </c>
      <c r="H871" s="247" t="s">
        <v>1</v>
      </c>
      <c r="L871" s="245"/>
      <c r="M871" s="249"/>
      <c r="N871" s="250"/>
      <c r="O871" s="250"/>
      <c r="P871" s="250"/>
      <c r="Q871" s="250"/>
      <c r="R871" s="250"/>
      <c r="S871" s="250"/>
      <c r="T871" s="251"/>
      <c r="AT871" s="247" t="s">
        <v>142</v>
      </c>
      <c r="AU871" s="247" t="s">
        <v>83</v>
      </c>
      <c r="AV871" s="244" t="s">
        <v>81</v>
      </c>
      <c r="AW871" s="244" t="s">
        <v>30</v>
      </c>
      <c r="AX871" s="244" t="s">
        <v>73</v>
      </c>
      <c r="AY871" s="247" t="s">
        <v>134</v>
      </c>
    </row>
    <row r="872" spans="1:65" s="252" customFormat="1" x14ac:dyDescent="0.4">
      <c r="B872" s="253"/>
      <c r="D872" s="246" t="s">
        <v>142</v>
      </c>
      <c r="E872" s="254" t="s">
        <v>1</v>
      </c>
      <c r="F872" s="255" t="s">
        <v>212</v>
      </c>
      <c r="H872" s="256">
        <v>10.93</v>
      </c>
      <c r="L872" s="253"/>
      <c r="M872" s="257"/>
      <c r="N872" s="258"/>
      <c r="O872" s="258"/>
      <c r="P872" s="258"/>
      <c r="Q872" s="258"/>
      <c r="R872" s="258"/>
      <c r="S872" s="258"/>
      <c r="T872" s="259"/>
      <c r="AT872" s="254" t="s">
        <v>142</v>
      </c>
      <c r="AU872" s="254" t="s">
        <v>83</v>
      </c>
      <c r="AV872" s="252" t="s">
        <v>83</v>
      </c>
      <c r="AW872" s="252" t="s">
        <v>30</v>
      </c>
      <c r="AX872" s="252" t="s">
        <v>73</v>
      </c>
      <c r="AY872" s="254" t="s">
        <v>134</v>
      </c>
    </row>
    <row r="873" spans="1:65" s="244" customFormat="1" x14ac:dyDescent="0.4">
      <c r="B873" s="245"/>
      <c r="D873" s="246" t="s">
        <v>142</v>
      </c>
      <c r="E873" s="247" t="s">
        <v>1</v>
      </c>
      <c r="F873" s="248" t="s">
        <v>160</v>
      </c>
      <c r="H873" s="247" t="s">
        <v>1</v>
      </c>
      <c r="L873" s="245"/>
      <c r="M873" s="249"/>
      <c r="N873" s="250"/>
      <c r="O873" s="250"/>
      <c r="P873" s="250"/>
      <c r="Q873" s="250"/>
      <c r="R873" s="250"/>
      <c r="S873" s="250"/>
      <c r="T873" s="251"/>
      <c r="AT873" s="247" t="s">
        <v>142</v>
      </c>
      <c r="AU873" s="247" t="s">
        <v>83</v>
      </c>
      <c r="AV873" s="244" t="s">
        <v>81</v>
      </c>
      <c r="AW873" s="244" t="s">
        <v>30</v>
      </c>
      <c r="AX873" s="244" t="s">
        <v>73</v>
      </c>
      <c r="AY873" s="247" t="s">
        <v>134</v>
      </c>
    </row>
    <row r="874" spans="1:65" s="252" customFormat="1" x14ac:dyDescent="0.4">
      <c r="B874" s="253"/>
      <c r="D874" s="246" t="s">
        <v>142</v>
      </c>
      <c r="E874" s="254" t="s">
        <v>1</v>
      </c>
      <c r="F874" s="255" t="s">
        <v>213</v>
      </c>
      <c r="H874" s="256">
        <v>5.79</v>
      </c>
      <c r="L874" s="253"/>
      <c r="M874" s="257"/>
      <c r="N874" s="258"/>
      <c r="O874" s="258"/>
      <c r="P874" s="258"/>
      <c r="Q874" s="258"/>
      <c r="R874" s="258"/>
      <c r="S874" s="258"/>
      <c r="T874" s="259"/>
      <c r="AT874" s="254" t="s">
        <v>142</v>
      </c>
      <c r="AU874" s="254" t="s">
        <v>83</v>
      </c>
      <c r="AV874" s="252" t="s">
        <v>83</v>
      </c>
      <c r="AW874" s="252" t="s">
        <v>30</v>
      </c>
      <c r="AX874" s="252" t="s">
        <v>73</v>
      </c>
      <c r="AY874" s="254" t="s">
        <v>134</v>
      </c>
    </row>
    <row r="875" spans="1:65" s="244" customFormat="1" x14ac:dyDescent="0.4">
      <c r="B875" s="245"/>
      <c r="D875" s="246" t="s">
        <v>142</v>
      </c>
      <c r="E875" s="247" t="s">
        <v>1</v>
      </c>
      <c r="F875" s="248" t="s">
        <v>162</v>
      </c>
      <c r="H875" s="247" t="s">
        <v>1</v>
      </c>
      <c r="L875" s="245"/>
      <c r="M875" s="249"/>
      <c r="N875" s="250"/>
      <c r="O875" s="250"/>
      <c r="P875" s="250"/>
      <c r="Q875" s="250"/>
      <c r="R875" s="250"/>
      <c r="S875" s="250"/>
      <c r="T875" s="251"/>
      <c r="AT875" s="247" t="s">
        <v>142</v>
      </c>
      <c r="AU875" s="247" t="s">
        <v>83</v>
      </c>
      <c r="AV875" s="244" t="s">
        <v>81</v>
      </c>
      <c r="AW875" s="244" t="s">
        <v>30</v>
      </c>
      <c r="AX875" s="244" t="s">
        <v>73</v>
      </c>
      <c r="AY875" s="247" t="s">
        <v>134</v>
      </c>
    </row>
    <row r="876" spans="1:65" s="252" customFormat="1" x14ac:dyDescent="0.4">
      <c r="B876" s="253"/>
      <c r="D876" s="246" t="s">
        <v>142</v>
      </c>
      <c r="E876" s="254" t="s">
        <v>1</v>
      </c>
      <c r="F876" s="255" t="s">
        <v>214</v>
      </c>
      <c r="H876" s="256">
        <v>29.99</v>
      </c>
      <c r="L876" s="253"/>
      <c r="M876" s="257"/>
      <c r="N876" s="258"/>
      <c r="O876" s="258"/>
      <c r="P876" s="258"/>
      <c r="Q876" s="258"/>
      <c r="R876" s="258"/>
      <c r="S876" s="258"/>
      <c r="T876" s="259"/>
      <c r="AT876" s="254" t="s">
        <v>142</v>
      </c>
      <c r="AU876" s="254" t="s">
        <v>83</v>
      </c>
      <c r="AV876" s="252" t="s">
        <v>83</v>
      </c>
      <c r="AW876" s="252" t="s">
        <v>30</v>
      </c>
      <c r="AX876" s="252" t="s">
        <v>73</v>
      </c>
      <c r="AY876" s="254" t="s">
        <v>134</v>
      </c>
    </row>
    <row r="877" spans="1:65" s="260" customFormat="1" x14ac:dyDescent="0.4">
      <c r="B877" s="261"/>
      <c r="D877" s="246" t="s">
        <v>142</v>
      </c>
      <c r="E877" s="262" t="s">
        <v>1</v>
      </c>
      <c r="F877" s="263" t="s">
        <v>164</v>
      </c>
      <c r="H877" s="264">
        <v>140.9</v>
      </c>
      <c r="L877" s="261"/>
      <c r="M877" s="265"/>
      <c r="N877" s="266"/>
      <c r="O877" s="266"/>
      <c r="P877" s="266"/>
      <c r="Q877" s="266"/>
      <c r="R877" s="266"/>
      <c r="S877" s="266"/>
      <c r="T877" s="267"/>
      <c r="AT877" s="262" t="s">
        <v>142</v>
      </c>
      <c r="AU877" s="262" t="s">
        <v>83</v>
      </c>
      <c r="AV877" s="260" t="s">
        <v>140</v>
      </c>
      <c r="AW877" s="260" t="s">
        <v>30</v>
      </c>
      <c r="AX877" s="260" t="s">
        <v>81</v>
      </c>
      <c r="AY877" s="262" t="s">
        <v>134</v>
      </c>
    </row>
    <row r="878" spans="1:65" s="152" customFormat="1" ht="24.2" customHeight="1" x14ac:dyDescent="0.4">
      <c r="A878" s="149"/>
      <c r="B878" s="150"/>
      <c r="C878" s="268" t="s">
        <v>689</v>
      </c>
      <c r="D878" s="268" t="s">
        <v>292</v>
      </c>
      <c r="E878" s="269" t="s">
        <v>690</v>
      </c>
      <c r="F878" s="270" t="s">
        <v>691</v>
      </c>
      <c r="G878" s="271" t="s">
        <v>175</v>
      </c>
      <c r="H878" s="272">
        <v>154.99</v>
      </c>
      <c r="I878" s="76">
        <v>400</v>
      </c>
      <c r="J878" s="273">
        <f>ROUND(I878*H878,2)</f>
        <v>61996</v>
      </c>
      <c r="K878" s="274"/>
      <c r="L878" s="275"/>
      <c r="M878" s="276" t="s">
        <v>1</v>
      </c>
      <c r="N878" s="277" t="s">
        <v>38</v>
      </c>
      <c r="O878" s="239"/>
      <c r="P878" s="240">
        <f>O878*H878</f>
        <v>0</v>
      </c>
      <c r="Q878" s="240">
        <v>1.77E-2</v>
      </c>
      <c r="R878" s="240">
        <f>Q878*H878</f>
        <v>2.7433230000000002</v>
      </c>
      <c r="S878" s="240">
        <v>0</v>
      </c>
      <c r="T878" s="241">
        <f>S878*H878</f>
        <v>0</v>
      </c>
      <c r="U878" s="149"/>
      <c r="V878" s="149"/>
      <c r="W878" s="149"/>
      <c r="X878" s="149"/>
      <c r="Y878" s="149"/>
      <c r="Z878" s="149"/>
      <c r="AA878" s="149"/>
      <c r="AB878" s="149"/>
      <c r="AC878" s="149"/>
      <c r="AD878" s="149"/>
      <c r="AE878" s="149"/>
      <c r="AR878" s="242" t="s">
        <v>379</v>
      </c>
      <c r="AT878" s="242" t="s">
        <v>292</v>
      </c>
      <c r="AU878" s="242" t="s">
        <v>83</v>
      </c>
      <c r="AY878" s="142" t="s">
        <v>134</v>
      </c>
      <c r="BE878" s="243">
        <f>IF(N878="základní",J878,0)</f>
        <v>61996</v>
      </c>
      <c r="BF878" s="243">
        <f>IF(N878="snížená",J878,0)</f>
        <v>0</v>
      </c>
      <c r="BG878" s="243">
        <f>IF(N878="zákl. přenesená",J878,0)</f>
        <v>0</v>
      </c>
      <c r="BH878" s="243">
        <f>IF(N878="sníž. přenesená",J878,0)</f>
        <v>0</v>
      </c>
      <c r="BI878" s="243">
        <f>IF(N878="nulová",J878,0)</f>
        <v>0</v>
      </c>
      <c r="BJ878" s="142" t="s">
        <v>81</v>
      </c>
      <c r="BK878" s="243">
        <f>ROUND(I878*H878,2)</f>
        <v>61996</v>
      </c>
      <c r="BL878" s="142" t="s">
        <v>307</v>
      </c>
      <c r="BM878" s="242" t="s">
        <v>692</v>
      </c>
    </row>
    <row r="879" spans="1:65" s="252" customFormat="1" x14ac:dyDescent="0.4">
      <c r="B879" s="253"/>
      <c r="D879" s="246" t="s">
        <v>142</v>
      </c>
      <c r="F879" s="255" t="s">
        <v>693</v>
      </c>
      <c r="H879" s="256">
        <v>154.99</v>
      </c>
      <c r="L879" s="253"/>
      <c r="M879" s="257"/>
      <c r="N879" s="258"/>
      <c r="O879" s="258"/>
      <c r="P879" s="258"/>
      <c r="Q879" s="258"/>
      <c r="R879" s="258"/>
      <c r="S879" s="258"/>
      <c r="T879" s="259"/>
      <c r="AT879" s="254" t="s">
        <v>142</v>
      </c>
      <c r="AU879" s="254" t="s">
        <v>83</v>
      </c>
      <c r="AV879" s="252" t="s">
        <v>83</v>
      </c>
      <c r="AW879" s="252" t="s">
        <v>3</v>
      </c>
      <c r="AX879" s="252" t="s">
        <v>81</v>
      </c>
      <c r="AY879" s="254" t="s">
        <v>134</v>
      </c>
    </row>
    <row r="880" spans="1:65" s="152" customFormat="1" ht="24.2" customHeight="1" x14ac:dyDescent="0.4">
      <c r="A880" s="149"/>
      <c r="B880" s="150"/>
      <c r="C880" s="230" t="s">
        <v>694</v>
      </c>
      <c r="D880" s="230" t="s">
        <v>136</v>
      </c>
      <c r="E880" s="231" t="s">
        <v>695</v>
      </c>
      <c r="F880" s="232" t="s">
        <v>696</v>
      </c>
      <c r="G880" s="233" t="s">
        <v>175</v>
      </c>
      <c r="H880" s="234">
        <v>69.099999999999994</v>
      </c>
      <c r="I880" s="75">
        <v>450</v>
      </c>
      <c r="J880" s="235">
        <f>ROUND(I880*H880,2)</f>
        <v>31095</v>
      </c>
      <c r="K880" s="236"/>
      <c r="L880" s="150"/>
      <c r="M880" s="237" t="s">
        <v>1</v>
      </c>
      <c r="N880" s="238" t="s">
        <v>38</v>
      </c>
      <c r="O880" s="239"/>
      <c r="P880" s="240">
        <f>O880*H880</f>
        <v>0</v>
      </c>
      <c r="Q880" s="240">
        <v>1.5E-3</v>
      </c>
      <c r="R880" s="240">
        <f>Q880*H880</f>
        <v>0.10364999999999999</v>
      </c>
      <c r="S880" s="240">
        <v>0</v>
      </c>
      <c r="T880" s="241">
        <f>S880*H880</f>
        <v>0</v>
      </c>
      <c r="U880" s="149"/>
      <c r="V880" s="149"/>
      <c r="W880" s="149"/>
      <c r="X880" s="149"/>
      <c r="Y880" s="149"/>
      <c r="Z880" s="149"/>
      <c r="AA880" s="149"/>
      <c r="AB880" s="149"/>
      <c r="AC880" s="149"/>
      <c r="AD880" s="149"/>
      <c r="AE880" s="149"/>
      <c r="AR880" s="242" t="s">
        <v>307</v>
      </c>
      <c r="AT880" s="242" t="s">
        <v>136</v>
      </c>
      <c r="AU880" s="242" t="s">
        <v>83</v>
      </c>
      <c r="AY880" s="142" t="s">
        <v>134</v>
      </c>
      <c r="BE880" s="243">
        <f>IF(N880="základní",J880,0)</f>
        <v>31095</v>
      </c>
      <c r="BF880" s="243">
        <f>IF(N880="snížená",J880,0)</f>
        <v>0</v>
      </c>
      <c r="BG880" s="243">
        <f>IF(N880="zákl. přenesená",J880,0)</f>
        <v>0</v>
      </c>
      <c r="BH880" s="243">
        <f>IF(N880="sníž. přenesená",J880,0)</f>
        <v>0</v>
      </c>
      <c r="BI880" s="243">
        <f>IF(N880="nulová",J880,0)</f>
        <v>0</v>
      </c>
      <c r="BJ880" s="142" t="s">
        <v>81</v>
      </c>
      <c r="BK880" s="243">
        <f>ROUND(I880*H880,2)</f>
        <v>31095</v>
      </c>
      <c r="BL880" s="142" t="s">
        <v>307</v>
      </c>
      <c r="BM880" s="242" t="s">
        <v>697</v>
      </c>
    </row>
    <row r="881" spans="2:51" s="244" customFormat="1" x14ac:dyDescent="0.4">
      <c r="B881" s="245"/>
      <c r="D881" s="246" t="s">
        <v>142</v>
      </c>
      <c r="E881" s="247" t="s">
        <v>1</v>
      </c>
      <c r="F881" s="248" t="s">
        <v>652</v>
      </c>
      <c r="H881" s="247" t="s">
        <v>1</v>
      </c>
      <c r="L881" s="245"/>
      <c r="M881" s="249"/>
      <c r="N881" s="250"/>
      <c r="O881" s="250"/>
      <c r="P881" s="250"/>
      <c r="Q881" s="250"/>
      <c r="R881" s="250"/>
      <c r="S881" s="250"/>
      <c r="T881" s="251"/>
      <c r="AT881" s="247" t="s">
        <v>142</v>
      </c>
      <c r="AU881" s="247" t="s">
        <v>83</v>
      </c>
      <c r="AV881" s="244" t="s">
        <v>81</v>
      </c>
      <c r="AW881" s="244" t="s">
        <v>30</v>
      </c>
      <c r="AX881" s="244" t="s">
        <v>73</v>
      </c>
      <c r="AY881" s="247" t="s">
        <v>134</v>
      </c>
    </row>
    <row r="882" spans="2:51" s="244" customFormat="1" x14ac:dyDescent="0.4">
      <c r="B882" s="245"/>
      <c r="D882" s="246" t="s">
        <v>142</v>
      </c>
      <c r="E882" s="247" t="s">
        <v>1</v>
      </c>
      <c r="F882" s="248" t="s">
        <v>144</v>
      </c>
      <c r="H882" s="247" t="s">
        <v>1</v>
      </c>
      <c r="L882" s="245"/>
      <c r="M882" s="249"/>
      <c r="N882" s="250"/>
      <c r="O882" s="250"/>
      <c r="P882" s="250"/>
      <c r="Q882" s="250"/>
      <c r="R882" s="250"/>
      <c r="S882" s="250"/>
      <c r="T882" s="251"/>
      <c r="AT882" s="247" t="s">
        <v>142</v>
      </c>
      <c r="AU882" s="247" t="s">
        <v>83</v>
      </c>
      <c r="AV882" s="244" t="s">
        <v>81</v>
      </c>
      <c r="AW882" s="244" t="s">
        <v>30</v>
      </c>
      <c r="AX882" s="244" t="s">
        <v>73</v>
      </c>
      <c r="AY882" s="247" t="s">
        <v>134</v>
      </c>
    </row>
    <row r="883" spans="2:51" s="252" customFormat="1" x14ac:dyDescent="0.4">
      <c r="B883" s="253"/>
      <c r="D883" s="246" t="s">
        <v>142</v>
      </c>
      <c r="E883" s="254" t="s">
        <v>1</v>
      </c>
      <c r="F883" s="255" t="s">
        <v>204</v>
      </c>
      <c r="H883" s="256">
        <v>4.29</v>
      </c>
      <c r="L883" s="253"/>
      <c r="M883" s="257"/>
      <c r="N883" s="258"/>
      <c r="O883" s="258"/>
      <c r="P883" s="258"/>
      <c r="Q883" s="258"/>
      <c r="R883" s="258"/>
      <c r="S883" s="258"/>
      <c r="T883" s="259"/>
      <c r="AT883" s="254" t="s">
        <v>142</v>
      </c>
      <c r="AU883" s="254" t="s">
        <v>83</v>
      </c>
      <c r="AV883" s="252" t="s">
        <v>83</v>
      </c>
      <c r="AW883" s="252" t="s">
        <v>30</v>
      </c>
      <c r="AX883" s="252" t="s">
        <v>73</v>
      </c>
      <c r="AY883" s="254" t="s">
        <v>134</v>
      </c>
    </row>
    <row r="884" spans="2:51" s="244" customFormat="1" x14ac:dyDescent="0.4">
      <c r="B884" s="245"/>
      <c r="D884" s="246" t="s">
        <v>142</v>
      </c>
      <c r="E884" s="247" t="s">
        <v>1</v>
      </c>
      <c r="F884" s="248" t="s">
        <v>146</v>
      </c>
      <c r="H884" s="247" t="s">
        <v>1</v>
      </c>
      <c r="L884" s="245"/>
      <c r="M884" s="249"/>
      <c r="N884" s="250"/>
      <c r="O884" s="250"/>
      <c r="P884" s="250"/>
      <c r="Q884" s="250"/>
      <c r="R884" s="250"/>
      <c r="S884" s="250"/>
      <c r="T884" s="251"/>
      <c r="AT884" s="247" t="s">
        <v>142</v>
      </c>
      <c r="AU884" s="247" t="s">
        <v>83</v>
      </c>
      <c r="AV884" s="244" t="s">
        <v>81</v>
      </c>
      <c r="AW884" s="244" t="s">
        <v>30</v>
      </c>
      <c r="AX884" s="244" t="s">
        <v>73</v>
      </c>
      <c r="AY884" s="247" t="s">
        <v>134</v>
      </c>
    </row>
    <row r="885" spans="2:51" s="252" customFormat="1" x14ac:dyDescent="0.4">
      <c r="B885" s="253"/>
      <c r="D885" s="246" t="s">
        <v>142</v>
      </c>
      <c r="E885" s="254" t="s">
        <v>1</v>
      </c>
      <c r="F885" s="255" t="s">
        <v>205</v>
      </c>
      <c r="H885" s="256">
        <v>4.9400000000000004</v>
      </c>
      <c r="L885" s="253"/>
      <c r="M885" s="257"/>
      <c r="N885" s="258"/>
      <c r="O885" s="258"/>
      <c r="P885" s="258"/>
      <c r="Q885" s="258"/>
      <c r="R885" s="258"/>
      <c r="S885" s="258"/>
      <c r="T885" s="259"/>
      <c r="AT885" s="254" t="s">
        <v>142</v>
      </c>
      <c r="AU885" s="254" t="s">
        <v>83</v>
      </c>
      <c r="AV885" s="252" t="s">
        <v>83</v>
      </c>
      <c r="AW885" s="252" t="s">
        <v>30</v>
      </c>
      <c r="AX885" s="252" t="s">
        <v>73</v>
      </c>
      <c r="AY885" s="254" t="s">
        <v>134</v>
      </c>
    </row>
    <row r="886" spans="2:51" s="244" customFormat="1" x14ac:dyDescent="0.4">
      <c r="B886" s="245"/>
      <c r="D886" s="246" t="s">
        <v>142</v>
      </c>
      <c r="E886" s="247" t="s">
        <v>1</v>
      </c>
      <c r="F886" s="248" t="s">
        <v>150</v>
      </c>
      <c r="H886" s="247" t="s">
        <v>1</v>
      </c>
      <c r="L886" s="245"/>
      <c r="M886" s="249"/>
      <c r="N886" s="250"/>
      <c r="O886" s="250"/>
      <c r="P886" s="250"/>
      <c r="Q886" s="250"/>
      <c r="R886" s="250"/>
      <c r="S886" s="250"/>
      <c r="T886" s="251"/>
      <c r="AT886" s="247" t="s">
        <v>142</v>
      </c>
      <c r="AU886" s="247" t="s">
        <v>83</v>
      </c>
      <c r="AV886" s="244" t="s">
        <v>81</v>
      </c>
      <c r="AW886" s="244" t="s">
        <v>30</v>
      </c>
      <c r="AX886" s="244" t="s">
        <v>73</v>
      </c>
      <c r="AY886" s="247" t="s">
        <v>134</v>
      </c>
    </row>
    <row r="887" spans="2:51" s="252" customFormat="1" x14ac:dyDescent="0.4">
      <c r="B887" s="253"/>
      <c r="D887" s="246" t="s">
        <v>142</v>
      </c>
      <c r="E887" s="254" t="s">
        <v>1</v>
      </c>
      <c r="F887" s="255" t="s">
        <v>201</v>
      </c>
      <c r="H887" s="256">
        <v>5.48</v>
      </c>
      <c r="L887" s="253"/>
      <c r="M887" s="257"/>
      <c r="N887" s="258"/>
      <c r="O887" s="258"/>
      <c r="P887" s="258"/>
      <c r="Q887" s="258"/>
      <c r="R887" s="258"/>
      <c r="S887" s="258"/>
      <c r="T887" s="259"/>
      <c r="AT887" s="254" t="s">
        <v>142</v>
      </c>
      <c r="AU887" s="254" t="s">
        <v>83</v>
      </c>
      <c r="AV887" s="252" t="s">
        <v>83</v>
      </c>
      <c r="AW887" s="252" t="s">
        <v>30</v>
      </c>
      <c r="AX887" s="252" t="s">
        <v>73</v>
      </c>
      <c r="AY887" s="254" t="s">
        <v>134</v>
      </c>
    </row>
    <row r="888" spans="2:51" s="244" customFormat="1" x14ac:dyDescent="0.4">
      <c r="B888" s="245"/>
      <c r="D888" s="246" t="s">
        <v>142</v>
      </c>
      <c r="E888" s="247" t="s">
        <v>1</v>
      </c>
      <c r="F888" s="248" t="s">
        <v>152</v>
      </c>
      <c r="H888" s="247" t="s">
        <v>1</v>
      </c>
      <c r="L888" s="245"/>
      <c r="M888" s="249"/>
      <c r="N888" s="250"/>
      <c r="O888" s="250"/>
      <c r="P888" s="250"/>
      <c r="Q888" s="250"/>
      <c r="R888" s="250"/>
      <c r="S888" s="250"/>
      <c r="T888" s="251"/>
      <c r="AT888" s="247" t="s">
        <v>142</v>
      </c>
      <c r="AU888" s="247" t="s">
        <v>83</v>
      </c>
      <c r="AV888" s="244" t="s">
        <v>81</v>
      </c>
      <c r="AW888" s="244" t="s">
        <v>30</v>
      </c>
      <c r="AX888" s="244" t="s">
        <v>73</v>
      </c>
      <c r="AY888" s="247" t="s">
        <v>134</v>
      </c>
    </row>
    <row r="889" spans="2:51" s="252" customFormat="1" x14ac:dyDescent="0.4">
      <c r="B889" s="253"/>
      <c r="D889" s="246" t="s">
        <v>142</v>
      </c>
      <c r="E889" s="254" t="s">
        <v>1</v>
      </c>
      <c r="F889" s="255" t="s">
        <v>207</v>
      </c>
      <c r="H889" s="256">
        <v>3.79</v>
      </c>
      <c r="L889" s="253"/>
      <c r="M889" s="257"/>
      <c r="N889" s="258"/>
      <c r="O889" s="258"/>
      <c r="P889" s="258"/>
      <c r="Q889" s="258"/>
      <c r="R889" s="258"/>
      <c r="S889" s="258"/>
      <c r="T889" s="259"/>
      <c r="AT889" s="254" t="s">
        <v>142</v>
      </c>
      <c r="AU889" s="254" t="s">
        <v>83</v>
      </c>
      <c r="AV889" s="252" t="s">
        <v>83</v>
      </c>
      <c r="AW889" s="252" t="s">
        <v>30</v>
      </c>
      <c r="AX889" s="252" t="s">
        <v>73</v>
      </c>
      <c r="AY889" s="254" t="s">
        <v>134</v>
      </c>
    </row>
    <row r="890" spans="2:51" s="244" customFormat="1" x14ac:dyDescent="0.4">
      <c r="B890" s="245"/>
      <c r="D890" s="246" t="s">
        <v>142</v>
      </c>
      <c r="E890" s="247" t="s">
        <v>1</v>
      </c>
      <c r="F890" s="248" t="s">
        <v>154</v>
      </c>
      <c r="H890" s="247" t="s">
        <v>1</v>
      </c>
      <c r="L890" s="245"/>
      <c r="M890" s="249"/>
      <c r="N890" s="250"/>
      <c r="O890" s="250"/>
      <c r="P890" s="250"/>
      <c r="Q890" s="250"/>
      <c r="R890" s="250"/>
      <c r="S890" s="250"/>
      <c r="T890" s="251"/>
      <c r="AT890" s="247" t="s">
        <v>142</v>
      </c>
      <c r="AU890" s="247" t="s">
        <v>83</v>
      </c>
      <c r="AV890" s="244" t="s">
        <v>81</v>
      </c>
      <c r="AW890" s="244" t="s">
        <v>30</v>
      </c>
      <c r="AX890" s="244" t="s">
        <v>73</v>
      </c>
      <c r="AY890" s="247" t="s">
        <v>134</v>
      </c>
    </row>
    <row r="891" spans="2:51" s="252" customFormat="1" x14ac:dyDescent="0.4">
      <c r="B891" s="253"/>
      <c r="D891" s="246" t="s">
        <v>142</v>
      </c>
      <c r="E891" s="254" t="s">
        <v>1</v>
      </c>
      <c r="F891" s="255" t="s">
        <v>208</v>
      </c>
      <c r="H891" s="256">
        <v>10.76</v>
      </c>
      <c r="L891" s="253"/>
      <c r="M891" s="257"/>
      <c r="N891" s="258"/>
      <c r="O891" s="258"/>
      <c r="P891" s="258"/>
      <c r="Q891" s="258"/>
      <c r="R891" s="258"/>
      <c r="S891" s="258"/>
      <c r="T891" s="259"/>
      <c r="AT891" s="254" t="s">
        <v>142</v>
      </c>
      <c r="AU891" s="254" t="s">
        <v>83</v>
      </c>
      <c r="AV891" s="252" t="s">
        <v>83</v>
      </c>
      <c r="AW891" s="252" t="s">
        <v>30</v>
      </c>
      <c r="AX891" s="252" t="s">
        <v>73</v>
      </c>
      <c r="AY891" s="254" t="s">
        <v>134</v>
      </c>
    </row>
    <row r="892" spans="2:51" s="244" customFormat="1" x14ac:dyDescent="0.4">
      <c r="B892" s="245"/>
      <c r="D892" s="246" t="s">
        <v>142</v>
      </c>
      <c r="E892" s="247" t="s">
        <v>1</v>
      </c>
      <c r="F892" s="248" t="s">
        <v>156</v>
      </c>
      <c r="H892" s="247" t="s">
        <v>1</v>
      </c>
      <c r="L892" s="245"/>
      <c r="M892" s="249"/>
      <c r="N892" s="250"/>
      <c r="O892" s="250"/>
      <c r="P892" s="250"/>
      <c r="Q892" s="250"/>
      <c r="R892" s="250"/>
      <c r="S892" s="250"/>
      <c r="T892" s="251"/>
      <c r="AT892" s="247" t="s">
        <v>142</v>
      </c>
      <c r="AU892" s="247" t="s">
        <v>83</v>
      </c>
      <c r="AV892" s="244" t="s">
        <v>81</v>
      </c>
      <c r="AW892" s="244" t="s">
        <v>30</v>
      </c>
      <c r="AX892" s="244" t="s">
        <v>73</v>
      </c>
      <c r="AY892" s="247" t="s">
        <v>134</v>
      </c>
    </row>
    <row r="893" spans="2:51" s="252" customFormat="1" x14ac:dyDescent="0.4">
      <c r="B893" s="253"/>
      <c r="D893" s="246" t="s">
        <v>142</v>
      </c>
      <c r="E893" s="254" t="s">
        <v>1</v>
      </c>
      <c r="F893" s="255" t="s">
        <v>209</v>
      </c>
      <c r="H893" s="256">
        <v>23.12</v>
      </c>
      <c r="L893" s="253"/>
      <c r="M893" s="257"/>
      <c r="N893" s="258"/>
      <c r="O893" s="258"/>
      <c r="P893" s="258"/>
      <c r="Q893" s="258"/>
      <c r="R893" s="258"/>
      <c r="S893" s="258"/>
      <c r="T893" s="259"/>
      <c r="AT893" s="254" t="s">
        <v>142</v>
      </c>
      <c r="AU893" s="254" t="s">
        <v>83</v>
      </c>
      <c r="AV893" s="252" t="s">
        <v>83</v>
      </c>
      <c r="AW893" s="252" t="s">
        <v>30</v>
      </c>
      <c r="AX893" s="252" t="s">
        <v>73</v>
      </c>
      <c r="AY893" s="254" t="s">
        <v>134</v>
      </c>
    </row>
    <row r="894" spans="2:51" s="244" customFormat="1" x14ac:dyDescent="0.4">
      <c r="B894" s="245"/>
      <c r="D894" s="246" t="s">
        <v>142</v>
      </c>
      <c r="E894" s="247" t="s">
        <v>1</v>
      </c>
      <c r="F894" s="248" t="s">
        <v>158</v>
      </c>
      <c r="H894" s="247" t="s">
        <v>1</v>
      </c>
      <c r="L894" s="245"/>
      <c r="M894" s="249"/>
      <c r="N894" s="250"/>
      <c r="O894" s="250"/>
      <c r="P894" s="250"/>
      <c r="Q894" s="250"/>
      <c r="R894" s="250"/>
      <c r="S894" s="250"/>
      <c r="T894" s="251"/>
      <c r="AT894" s="247" t="s">
        <v>142</v>
      </c>
      <c r="AU894" s="247" t="s">
        <v>83</v>
      </c>
      <c r="AV894" s="244" t="s">
        <v>81</v>
      </c>
      <c r="AW894" s="244" t="s">
        <v>30</v>
      </c>
      <c r="AX894" s="244" t="s">
        <v>73</v>
      </c>
      <c r="AY894" s="247" t="s">
        <v>134</v>
      </c>
    </row>
    <row r="895" spans="2:51" s="252" customFormat="1" x14ac:dyDescent="0.4">
      <c r="B895" s="253"/>
      <c r="D895" s="246" t="s">
        <v>142</v>
      </c>
      <c r="E895" s="254" t="s">
        <v>1</v>
      </c>
      <c r="F895" s="255" t="s">
        <v>212</v>
      </c>
      <c r="H895" s="256">
        <v>10.93</v>
      </c>
      <c r="L895" s="253"/>
      <c r="M895" s="257"/>
      <c r="N895" s="258"/>
      <c r="O895" s="258"/>
      <c r="P895" s="258"/>
      <c r="Q895" s="258"/>
      <c r="R895" s="258"/>
      <c r="S895" s="258"/>
      <c r="T895" s="259"/>
      <c r="AT895" s="254" t="s">
        <v>142</v>
      </c>
      <c r="AU895" s="254" t="s">
        <v>83</v>
      </c>
      <c r="AV895" s="252" t="s">
        <v>83</v>
      </c>
      <c r="AW895" s="252" t="s">
        <v>30</v>
      </c>
      <c r="AX895" s="252" t="s">
        <v>73</v>
      </c>
      <c r="AY895" s="254" t="s">
        <v>134</v>
      </c>
    </row>
    <row r="896" spans="2:51" s="244" customFormat="1" x14ac:dyDescent="0.4">
      <c r="B896" s="245"/>
      <c r="D896" s="246" t="s">
        <v>142</v>
      </c>
      <c r="E896" s="247" t="s">
        <v>1</v>
      </c>
      <c r="F896" s="248" t="s">
        <v>160</v>
      </c>
      <c r="H896" s="247" t="s">
        <v>1</v>
      </c>
      <c r="L896" s="245"/>
      <c r="M896" s="249"/>
      <c r="N896" s="250"/>
      <c r="O896" s="250"/>
      <c r="P896" s="250"/>
      <c r="Q896" s="250"/>
      <c r="R896" s="250"/>
      <c r="S896" s="250"/>
      <c r="T896" s="251"/>
      <c r="AT896" s="247" t="s">
        <v>142</v>
      </c>
      <c r="AU896" s="247" t="s">
        <v>83</v>
      </c>
      <c r="AV896" s="244" t="s">
        <v>81</v>
      </c>
      <c r="AW896" s="244" t="s">
        <v>30</v>
      </c>
      <c r="AX896" s="244" t="s">
        <v>73</v>
      </c>
      <c r="AY896" s="247" t="s">
        <v>134</v>
      </c>
    </row>
    <row r="897" spans="1:65" s="252" customFormat="1" x14ac:dyDescent="0.4">
      <c r="B897" s="253"/>
      <c r="D897" s="246" t="s">
        <v>142</v>
      </c>
      <c r="E897" s="254" t="s">
        <v>1</v>
      </c>
      <c r="F897" s="255" t="s">
        <v>213</v>
      </c>
      <c r="H897" s="256">
        <v>5.79</v>
      </c>
      <c r="L897" s="253"/>
      <c r="M897" s="257"/>
      <c r="N897" s="258"/>
      <c r="O897" s="258"/>
      <c r="P897" s="258"/>
      <c r="Q897" s="258"/>
      <c r="R897" s="258"/>
      <c r="S897" s="258"/>
      <c r="T897" s="259"/>
      <c r="AT897" s="254" t="s">
        <v>142</v>
      </c>
      <c r="AU897" s="254" t="s">
        <v>83</v>
      </c>
      <c r="AV897" s="252" t="s">
        <v>83</v>
      </c>
      <c r="AW897" s="252" t="s">
        <v>30</v>
      </c>
      <c r="AX897" s="252" t="s">
        <v>73</v>
      </c>
      <c r="AY897" s="254" t="s">
        <v>134</v>
      </c>
    </row>
    <row r="898" spans="1:65" s="260" customFormat="1" x14ac:dyDescent="0.4">
      <c r="B898" s="261"/>
      <c r="D898" s="246" t="s">
        <v>142</v>
      </c>
      <c r="E898" s="262" t="s">
        <v>1</v>
      </c>
      <c r="F898" s="263" t="s">
        <v>164</v>
      </c>
      <c r="H898" s="264">
        <v>69.099999999999994</v>
      </c>
      <c r="L898" s="261"/>
      <c r="M898" s="265"/>
      <c r="N898" s="266"/>
      <c r="O898" s="266"/>
      <c r="P898" s="266"/>
      <c r="Q898" s="266"/>
      <c r="R898" s="266"/>
      <c r="S898" s="266"/>
      <c r="T898" s="267"/>
      <c r="AT898" s="262" t="s">
        <v>142</v>
      </c>
      <c r="AU898" s="262" t="s">
        <v>83</v>
      </c>
      <c r="AV898" s="260" t="s">
        <v>140</v>
      </c>
      <c r="AW898" s="260" t="s">
        <v>30</v>
      </c>
      <c r="AX898" s="260" t="s">
        <v>81</v>
      </c>
      <c r="AY898" s="262" t="s">
        <v>134</v>
      </c>
    </row>
    <row r="899" spans="1:65" s="152" customFormat="1" ht="16.5" customHeight="1" x14ac:dyDescent="0.4">
      <c r="A899" s="149"/>
      <c r="B899" s="150"/>
      <c r="C899" s="230" t="s">
        <v>698</v>
      </c>
      <c r="D899" s="230" t="s">
        <v>136</v>
      </c>
      <c r="E899" s="231" t="s">
        <v>699</v>
      </c>
      <c r="F899" s="232" t="s">
        <v>700</v>
      </c>
      <c r="G899" s="233" t="s">
        <v>192</v>
      </c>
      <c r="H899" s="234">
        <v>132.52000000000001</v>
      </c>
      <c r="I899" s="75">
        <v>50</v>
      </c>
      <c r="J899" s="235">
        <f>ROUND(I899*H899,2)</f>
        <v>6626</v>
      </c>
      <c r="K899" s="236"/>
      <c r="L899" s="150"/>
      <c r="M899" s="237" t="s">
        <v>1</v>
      </c>
      <c r="N899" s="238" t="s">
        <v>38</v>
      </c>
      <c r="O899" s="239"/>
      <c r="P899" s="240">
        <f>O899*H899</f>
        <v>0</v>
      </c>
      <c r="Q899" s="240">
        <v>3.0000000000000001E-5</v>
      </c>
      <c r="R899" s="240">
        <f>Q899*H899</f>
        <v>3.9756000000000001E-3</v>
      </c>
      <c r="S899" s="240">
        <v>0</v>
      </c>
      <c r="T899" s="241">
        <f>S899*H899</f>
        <v>0</v>
      </c>
      <c r="U899" s="149"/>
      <c r="V899" s="149"/>
      <c r="W899" s="149"/>
      <c r="X899" s="149"/>
      <c r="Y899" s="149"/>
      <c r="Z899" s="149"/>
      <c r="AA899" s="149"/>
      <c r="AB899" s="149"/>
      <c r="AC899" s="149"/>
      <c r="AD899" s="149"/>
      <c r="AE899" s="149"/>
      <c r="AR899" s="242" t="s">
        <v>307</v>
      </c>
      <c r="AT899" s="242" t="s">
        <v>136</v>
      </c>
      <c r="AU899" s="242" t="s">
        <v>83</v>
      </c>
      <c r="AY899" s="142" t="s">
        <v>134</v>
      </c>
      <c r="BE899" s="243">
        <f>IF(N899="základní",J899,0)</f>
        <v>6626</v>
      </c>
      <c r="BF899" s="243">
        <f>IF(N899="snížená",J899,0)</f>
        <v>0</v>
      </c>
      <c r="BG899" s="243">
        <f>IF(N899="zákl. přenesená",J899,0)</f>
        <v>0</v>
      </c>
      <c r="BH899" s="243">
        <f>IF(N899="sníž. přenesená",J899,0)</f>
        <v>0</v>
      </c>
      <c r="BI899" s="243">
        <f>IF(N899="nulová",J899,0)</f>
        <v>0</v>
      </c>
      <c r="BJ899" s="142" t="s">
        <v>81</v>
      </c>
      <c r="BK899" s="243">
        <f>ROUND(I899*H899,2)</f>
        <v>6626</v>
      </c>
      <c r="BL899" s="142" t="s">
        <v>307</v>
      </c>
      <c r="BM899" s="242" t="s">
        <v>701</v>
      </c>
    </row>
    <row r="900" spans="1:65" s="244" customFormat="1" x14ac:dyDescent="0.4">
      <c r="B900" s="245"/>
      <c r="D900" s="246" t="s">
        <v>142</v>
      </c>
      <c r="E900" s="247" t="s">
        <v>1</v>
      </c>
      <c r="F900" s="248" t="s">
        <v>652</v>
      </c>
      <c r="H900" s="247" t="s">
        <v>1</v>
      </c>
      <c r="L900" s="245"/>
      <c r="M900" s="249"/>
      <c r="N900" s="250"/>
      <c r="O900" s="250"/>
      <c r="P900" s="250"/>
      <c r="Q900" s="250"/>
      <c r="R900" s="250"/>
      <c r="S900" s="250"/>
      <c r="T900" s="251"/>
      <c r="AT900" s="247" t="s">
        <v>142</v>
      </c>
      <c r="AU900" s="247" t="s">
        <v>83</v>
      </c>
      <c r="AV900" s="244" t="s">
        <v>81</v>
      </c>
      <c r="AW900" s="244" t="s">
        <v>30</v>
      </c>
      <c r="AX900" s="244" t="s">
        <v>73</v>
      </c>
      <c r="AY900" s="247" t="s">
        <v>134</v>
      </c>
    </row>
    <row r="901" spans="1:65" s="244" customFormat="1" x14ac:dyDescent="0.4">
      <c r="B901" s="245"/>
      <c r="D901" s="246" t="s">
        <v>142</v>
      </c>
      <c r="E901" s="247" t="s">
        <v>1</v>
      </c>
      <c r="F901" s="248" t="s">
        <v>144</v>
      </c>
      <c r="H901" s="247" t="s">
        <v>1</v>
      </c>
      <c r="L901" s="245"/>
      <c r="M901" s="249"/>
      <c r="N901" s="250"/>
      <c r="O901" s="250"/>
      <c r="P901" s="250"/>
      <c r="Q901" s="250"/>
      <c r="R901" s="250"/>
      <c r="S901" s="250"/>
      <c r="T901" s="251"/>
      <c r="AT901" s="247" t="s">
        <v>142</v>
      </c>
      <c r="AU901" s="247" t="s">
        <v>83</v>
      </c>
      <c r="AV901" s="244" t="s">
        <v>81</v>
      </c>
      <c r="AW901" s="244" t="s">
        <v>30</v>
      </c>
      <c r="AX901" s="244" t="s">
        <v>73</v>
      </c>
      <c r="AY901" s="247" t="s">
        <v>134</v>
      </c>
    </row>
    <row r="902" spans="1:65" s="252" customFormat="1" x14ac:dyDescent="0.4">
      <c r="B902" s="253"/>
      <c r="D902" s="246" t="s">
        <v>142</v>
      </c>
      <c r="E902" s="254" t="s">
        <v>1</v>
      </c>
      <c r="F902" s="255" t="s">
        <v>702</v>
      </c>
      <c r="H902" s="256">
        <v>4.58</v>
      </c>
      <c r="L902" s="253"/>
      <c r="M902" s="257"/>
      <c r="N902" s="258"/>
      <c r="O902" s="258"/>
      <c r="P902" s="258"/>
      <c r="Q902" s="258"/>
      <c r="R902" s="258"/>
      <c r="S902" s="258"/>
      <c r="T902" s="259"/>
      <c r="AT902" s="254" t="s">
        <v>142</v>
      </c>
      <c r="AU902" s="254" t="s">
        <v>83</v>
      </c>
      <c r="AV902" s="252" t="s">
        <v>83</v>
      </c>
      <c r="AW902" s="252" t="s">
        <v>30</v>
      </c>
      <c r="AX902" s="252" t="s">
        <v>73</v>
      </c>
      <c r="AY902" s="254" t="s">
        <v>134</v>
      </c>
    </row>
    <row r="903" spans="1:65" s="252" customFormat="1" x14ac:dyDescent="0.4">
      <c r="B903" s="253"/>
      <c r="D903" s="246" t="s">
        <v>142</v>
      </c>
      <c r="E903" s="254" t="s">
        <v>1</v>
      </c>
      <c r="F903" s="255" t="s">
        <v>703</v>
      </c>
      <c r="H903" s="256">
        <v>3.85</v>
      </c>
      <c r="L903" s="253"/>
      <c r="M903" s="257"/>
      <c r="N903" s="258"/>
      <c r="O903" s="258"/>
      <c r="P903" s="258"/>
      <c r="Q903" s="258"/>
      <c r="R903" s="258"/>
      <c r="S903" s="258"/>
      <c r="T903" s="259"/>
      <c r="AT903" s="254" t="s">
        <v>142</v>
      </c>
      <c r="AU903" s="254" t="s">
        <v>83</v>
      </c>
      <c r="AV903" s="252" t="s">
        <v>83</v>
      </c>
      <c r="AW903" s="252" t="s">
        <v>30</v>
      </c>
      <c r="AX903" s="252" t="s">
        <v>73</v>
      </c>
      <c r="AY903" s="254" t="s">
        <v>134</v>
      </c>
    </row>
    <row r="904" spans="1:65" s="244" customFormat="1" x14ac:dyDescent="0.4">
      <c r="B904" s="245"/>
      <c r="D904" s="246" t="s">
        <v>142</v>
      </c>
      <c r="E904" s="247" t="s">
        <v>1</v>
      </c>
      <c r="F904" s="248" t="s">
        <v>187</v>
      </c>
      <c r="H904" s="247" t="s">
        <v>1</v>
      </c>
      <c r="L904" s="245"/>
      <c r="M904" s="249"/>
      <c r="N904" s="250"/>
      <c r="O904" s="250"/>
      <c r="P904" s="250"/>
      <c r="Q904" s="250"/>
      <c r="R904" s="250"/>
      <c r="S904" s="250"/>
      <c r="T904" s="251"/>
      <c r="AT904" s="247" t="s">
        <v>142</v>
      </c>
      <c r="AU904" s="247" t="s">
        <v>83</v>
      </c>
      <c r="AV904" s="244" t="s">
        <v>81</v>
      </c>
      <c r="AW904" s="244" t="s">
        <v>30</v>
      </c>
      <c r="AX904" s="244" t="s">
        <v>73</v>
      </c>
      <c r="AY904" s="247" t="s">
        <v>134</v>
      </c>
    </row>
    <row r="905" spans="1:65" s="252" customFormat="1" x14ac:dyDescent="0.4">
      <c r="B905" s="253"/>
      <c r="D905" s="246" t="s">
        <v>142</v>
      </c>
      <c r="E905" s="254" t="s">
        <v>1</v>
      </c>
      <c r="F905" s="255" t="s">
        <v>704</v>
      </c>
      <c r="H905" s="256">
        <v>-0.8</v>
      </c>
      <c r="L905" s="253"/>
      <c r="M905" s="257"/>
      <c r="N905" s="258"/>
      <c r="O905" s="258"/>
      <c r="P905" s="258"/>
      <c r="Q905" s="258"/>
      <c r="R905" s="258"/>
      <c r="S905" s="258"/>
      <c r="T905" s="259"/>
      <c r="AT905" s="254" t="s">
        <v>142</v>
      </c>
      <c r="AU905" s="254" t="s">
        <v>83</v>
      </c>
      <c r="AV905" s="252" t="s">
        <v>83</v>
      </c>
      <c r="AW905" s="252" t="s">
        <v>30</v>
      </c>
      <c r="AX905" s="252" t="s">
        <v>73</v>
      </c>
      <c r="AY905" s="254" t="s">
        <v>134</v>
      </c>
    </row>
    <row r="906" spans="1:65" s="244" customFormat="1" x14ac:dyDescent="0.4">
      <c r="B906" s="245"/>
      <c r="D906" s="246" t="s">
        <v>142</v>
      </c>
      <c r="E906" s="247" t="s">
        <v>1</v>
      </c>
      <c r="F906" s="248" t="s">
        <v>146</v>
      </c>
      <c r="H906" s="247" t="s">
        <v>1</v>
      </c>
      <c r="L906" s="245"/>
      <c r="M906" s="249"/>
      <c r="N906" s="250"/>
      <c r="O906" s="250"/>
      <c r="P906" s="250"/>
      <c r="Q906" s="250"/>
      <c r="R906" s="250"/>
      <c r="S906" s="250"/>
      <c r="T906" s="251"/>
      <c r="AT906" s="247" t="s">
        <v>142</v>
      </c>
      <c r="AU906" s="247" t="s">
        <v>83</v>
      </c>
      <c r="AV906" s="244" t="s">
        <v>81</v>
      </c>
      <c r="AW906" s="244" t="s">
        <v>30</v>
      </c>
      <c r="AX906" s="244" t="s">
        <v>73</v>
      </c>
      <c r="AY906" s="247" t="s">
        <v>134</v>
      </c>
    </row>
    <row r="907" spans="1:65" s="252" customFormat="1" x14ac:dyDescent="0.4">
      <c r="B907" s="253"/>
      <c r="D907" s="246" t="s">
        <v>142</v>
      </c>
      <c r="E907" s="254" t="s">
        <v>1</v>
      </c>
      <c r="F907" s="255" t="s">
        <v>705</v>
      </c>
      <c r="H907" s="256">
        <v>3.15</v>
      </c>
      <c r="L907" s="253"/>
      <c r="M907" s="257"/>
      <c r="N907" s="258"/>
      <c r="O907" s="258"/>
      <c r="P907" s="258"/>
      <c r="Q907" s="258"/>
      <c r="R907" s="258"/>
      <c r="S907" s="258"/>
      <c r="T907" s="259"/>
      <c r="AT907" s="254" t="s">
        <v>142</v>
      </c>
      <c r="AU907" s="254" t="s">
        <v>83</v>
      </c>
      <c r="AV907" s="252" t="s">
        <v>83</v>
      </c>
      <c r="AW907" s="252" t="s">
        <v>30</v>
      </c>
      <c r="AX907" s="252" t="s">
        <v>73</v>
      </c>
      <c r="AY907" s="254" t="s">
        <v>134</v>
      </c>
    </row>
    <row r="908" spans="1:65" s="252" customFormat="1" x14ac:dyDescent="0.4">
      <c r="B908" s="253"/>
      <c r="D908" s="246" t="s">
        <v>142</v>
      </c>
      <c r="E908" s="254" t="s">
        <v>1</v>
      </c>
      <c r="F908" s="255" t="s">
        <v>706</v>
      </c>
      <c r="H908" s="256">
        <v>3.88</v>
      </c>
      <c r="L908" s="253"/>
      <c r="M908" s="257"/>
      <c r="N908" s="258"/>
      <c r="O908" s="258"/>
      <c r="P908" s="258"/>
      <c r="Q908" s="258"/>
      <c r="R908" s="258"/>
      <c r="S908" s="258"/>
      <c r="T908" s="259"/>
      <c r="AT908" s="254" t="s">
        <v>142</v>
      </c>
      <c r="AU908" s="254" t="s">
        <v>83</v>
      </c>
      <c r="AV908" s="252" t="s">
        <v>83</v>
      </c>
      <c r="AW908" s="252" t="s">
        <v>30</v>
      </c>
      <c r="AX908" s="252" t="s">
        <v>73</v>
      </c>
      <c r="AY908" s="254" t="s">
        <v>134</v>
      </c>
    </row>
    <row r="909" spans="1:65" s="244" customFormat="1" x14ac:dyDescent="0.4">
      <c r="B909" s="245"/>
      <c r="D909" s="246" t="s">
        <v>142</v>
      </c>
      <c r="E909" s="247" t="s">
        <v>1</v>
      </c>
      <c r="F909" s="248" t="s">
        <v>187</v>
      </c>
      <c r="H909" s="247" t="s">
        <v>1</v>
      </c>
      <c r="L909" s="245"/>
      <c r="M909" s="249"/>
      <c r="N909" s="250"/>
      <c r="O909" s="250"/>
      <c r="P909" s="250"/>
      <c r="Q909" s="250"/>
      <c r="R909" s="250"/>
      <c r="S909" s="250"/>
      <c r="T909" s="251"/>
      <c r="AT909" s="247" t="s">
        <v>142</v>
      </c>
      <c r="AU909" s="247" t="s">
        <v>83</v>
      </c>
      <c r="AV909" s="244" t="s">
        <v>81</v>
      </c>
      <c r="AW909" s="244" t="s">
        <v>30</v>
      </c>
      <c r="AX909" s="244" t="s">
        <v>73</v>
      </c>
      <c r="AY909" s="247" t="s">
        <v>134</v>
      </c>
    </row>
    <row r="910" spans="1:65" s="252" customFormat="1" x14ac:dyDescent="0.4">
      <c r="B910" s="253"/>
      <c r="D910" s="246" t="s">
        <v>142</v>
      </c>
      <c r="E910" s="254" t="s">
        <v>1</v>
      </c>
      <c r="F910" s="255" t="s">
        <v>707</v>
      </c>
      <c r="H910" s="256">
        <v>-1.6</v>
      </c>
      <c r="L910" s="253"/>
      <c r="M910" s="257"/>
      <c r="N910" s="258"/>
      <c r="O910" s="258"/>
      <c r="P910" s="258"/>
      <c r="Q910" s="258"/>
      <c r="R910" s="258"/>
      <c r="S910" s="258"/>
      <c r="T910" s="259"/>
      <c r="AT910" s="254" t="s">
        <v>142</v>
      </c>
      <c r="AU910" s="254" t="s">
        <v>83</v>
      </c>
      <c r="AV910" s="252" t="s">
        <v>83</v>
      </c>
      <c r="AW910" s="252" t="s">
        <v>30</v>
      </c>
      <c r="AX910" s="252" t="s">
        <v>73</v>
      </c>
      <c r="AY910" s="254" t="s">
        <v>134</v>
      </c>
    </row>
    <row r="911" spans="1:65" s="244" customFormat="1" x14ac:dyDescent="0.4">
      <c r="B911" s="245"/>
      <c r="D911" s="246" t="s">
        <v>142</v>
      </c>
      <c r="E911" s="247" t="s">
        <v>1</v>
      </c>
      <c r="F911" s="248" t="s">
        <v>148</v>
      </c>
      <c r="H911" s="247" t="s">
        <v>1</v>
      </c>
      <c r="L911" s="245"/>
      <c r="M911" s="249"/>
      <c r="N911" s="250"/>
      <c r="O911" s="250"/>
      <c r="P911" s="250"/>
      <c r="Q911" s="250"/>
      <c r="R911" s="250"/>
      <c r="S911" s="250"/>
      <c r="T911" s="251"/>
      <c r="AT911" s="247" t="s">
        <v>142</v>
      </c>
      <c r="AU911" s="247" t="s">
        <v>83</v>
      </c>
      <c r="AV911" s="244" t="s">
        <v>81</v>
      </c>
      <c r="AW911" s="244" t="s">
        <v>30</v>
      </c>
      <c r="AX911" s="244" t="s">
        <v>73</v>
      </c>
      <c r="AY911" s="247" t="s">
        <v>134</v>
      </c>
    </row>
    <row r="912" spans="1:65" s="252" customFormat="1" x14ac:dyDescent="0.4">
      <c r="B912" s="253"/>
      <c r="D912" s="246" t="s">
        <v>142</v>
      </c>
      <c r="E912" s="254" t="s">
        <v>1</v>
      </c>
      <c r="F912" s="255" t="s">
        <v>661</v>
      </c>
      <c r="H912" s="256">
        <v>19.34</v>
      </c>
      <c r="L912" s="253"/>
      <c r="M912" s="257"/>
      <c r="N912" s="258"/>
      <c r="O912" s="258"/>
      <c r="P912" s="258"/>
      <c r="Q912" s="258"/>
      <c r="R912" s="258"/>
      <c r="S912" s="258"/>
      <c r="T912" s="259"/>
      <c r="AT912" s="254" t="s">
        <v>142</v>
      </c>
      <c r="AU912" s="254" t="s">
        <v>83</v>
      </c>
      <c r="AV912" s="252" t="s">
        <v>83</v>
      </c>
      <c r="AW912" s="252" t="s">
        <v>30</v>
      </c>
      <c r="AX912" s="252" t="s">
        <v>73</v>
      </c>
      <c r="AY912" s="254" t="s">
        <v>134</v>
      </c>
    </row>
    <row r="913" spans="2:51" s="252" customFormat="1" x14ac:dyDescent="0.4">
      <c r="B913" s="253"/>
      <c r="D913" s="246" t="s">
        <v>142</v>
      </c>
      <c r="E913" s="254" t="s">
        <v>1</v>
      </c>
      <c r="F913" s="255" t="s">
        <v>662</v>
      </c>
      <c r="H913" s="256">
        <v>12</v>
      </c>
      <c r="L913" s="253"/>
      <c r="M913" s="257"/>
      <c r="N913" s="258"/>
      <c r="O913" s="258"/>
      <c r="P913" s="258"/>
      <c r="Q913" s="258"/>
      <c r="R913" s="258"/>
      <c r="S913" s="258"/>
      <c r="T913" s="259"/>
      <c r="AT913" s="254" t="s">
        <v>142</v>
      </c>
      <c r="AU913" s="254" t="s">
        <v>83</v>
      </c>
      <c r="AV913" s="252" t="s">
        <v>83</v>
      </c>
      <c r="AW913" s="252" t="s">
        <v>30</v>
      </c>
      <c r="AX913" s="252" t="s">
        <v>73</v>
      </c>
      <c r="AY913" s="254" t="s">
        <v>134</v>
      </c>
    </row>
    <row r="914" spans="2:51" s="244" customFormat="1" x14ac:dyDescent="0.4">
      <c r="B914" s="245"/>
      <c r="D914" s="246" t="s">
        <v>142</v>
      </c>
      <c r="E914" s="247" t="s">
        <v>1</v>
      </c>
      <c r="F914" s="248" t="s">
        <v>187</v>
      </c>
      <c r="H914" s="247" t="s">
        <v>1</v>
      </c>
      <c r="L914" s="245"/>
      <c r="M914" s="249"/>
      <c r="N914" s="250"/>
      <c r="O914" s="250"/>
      <c r="P914" s="250"/>
      <c r="Q914" s="250"/>
      <c r="R914" s="250"/>
      <c r="S914" s="250"/>
      <c r="T914" s="251"/>
      <c r="AT914" s="247" t="s">
        <v>142</v>
      </c>
      <c r="AU914" s="247" t="s">
        <v>83</v>
      </c>
      <c r="AV914" s="244" t="s">
        <v>81</v>
      </c>
      <c r="AW914" s="244" t="s">
        <v>30</v>
      </c>
      <c r="AX914" s="244" t="s">
        <v>73</v>
      </c>
      <c r="AY914" s="247" t="s">
        <v>134</v>
      </c>
    </row>
    <row r="915" spans="2:51" s="252" customFormat="1" x14ac:dyDescent="0.4">
      <c r="B915" s="253"/>
      <c r="D915" s="246" t="s">
        <v>142</v>
      </c>
      <c r="E915" s="254" t="s">
        <v>1</v>
      </c>
      <c r="F915" s="255" t="s">
        <v>708</v>
      </c>
      <c r="H915" s="256">
        <v>-3</v>
      </c>
      <c r="L915" s="253"/>
      <c r="M915" s="257"/>
      <c r="N915" s="258"/>
      <c r="O915" s="258"/>
      <c r="P915" s="258"/>
      <c r="Q915" s="258"/>
      <c r="R915" s="258"/>
      <c r="S915" s="258"/>
      <c r="T915" s="259"/>
      <c r="AT915" s="254" t="s">
        <v>142</v>
      </c>
      <c r="AU915" s="254" t="s">
        <v>83</v>
      </c>
      <c r="AV915" s="252" t="s">
        <v>83</v>
      </c>
      <c r="AW915" s="252" t="s">
        <v>30</v>
      </c>
      <c r="AX915" s="252" t="s">
        <v>73</v>
      </c>
      <c r="AY915" s="254" t="s">
        <v>134</v>
      </c>
    </row>
    <row r="916" spans="2:51" s="244" customFormat="1" x14ac:dyDescent="0.4">
      <c r="B916" s="245"/>
      <c r="D916" s="246" t="s">
        <v>142</v>
      </c>
      <c r="E916" s="247" t="s">
        <v>1</v>
      </c>
      <c r="F916" s="248" t="s">
        <v>150</v>
      </c>
      <c r="H916" s="247" t="s">
        <v>1</v>
      </c>
      <c r="L916" s="245"/>
      <c r="M916" s="249"/>
      <c r="N916" s="250"/>
      <c r="O916" s="250"/>
      <c r="P916" s="250"/>
      <c r="Q916" s="250"/>
      <c r="R916" s="250"/>
      <c r="S916" s="250"/>
      <c r="T916" s="251"/>
      <c r="AT916" s="247" t="s">
        <v>142</v>
      </c>
      <c r="AU916" s="247" t="s">
        <v>83</v>
      </c>
      <c r="AV916" s="244" t="s">
        <v>81</v>
      </c>
      <c r="AW916" s="244" t="s">
        <v>30</v>
      </c>
      <c r="AX916" s="244" t="s">
        <v>73</v>
      </c>
      <c r="AY916" s="247" t="s">
        <v>134</v>
      </c>
    </row>
    <row r="917" spans="2:51" s="252" customFormat="1" x14ac:dyDescent="0.4">
      <c r="B917" s="253"/>
      <c r="D917" s="246" t="s">
        <v>142</v>
      </c>
      <c r="E917" s="254" t="s">
        <v>1</v>
      </c>
      <c r="F917" s="255" t="s">
        <v>709</v>
      </c>
      <c r="H917" s="256">
        <v>2.38</v>
      </c>
      <c r="L917" s="253"/>
      <c r="M917" s="257"/>
      <c r="N917" s="258"/>
      <c r="O917" s="258"/>
      <c r="P917" s="258"/>
      <c r="Q917" s="258"/>
      <c r="R917" s="258"/>
      <c r="S917" s="258"/>
      <c r="T917" s="259"/>
      <c r="AT917" s="254" t="s">
        <v>142</v>
      </c>
      <c r="AU917" s="254" t="s">
        <v>83</v>
      </c>
      <c r="AV917" s="252" t="s">
        <v>83</v>
      </c>
      <c r="AW917" s="252" t="s">
        <v>30</v>
      </c>
      <c r="AX917" s="252" t="s">
        <v>73</v>
      </c>
      <c r="AY917" s="254" t="s">
        <v>134</v>
      </c>
    </row>
    <row r="918" spans="2:51" s="252" customFormat="1" x14ac:dyDescent="0.4">
      <c r="B918" s="253"/>
      <c r="D918" s="246" t="s">
        <v>142</v>
      </c>
      <c r="E918" s="254" t="s">
        <v>1</v>
      </c>
      <c r="F918" s="255" t="s">
        <v>710</v>
      </c>
      <c r="H918" s="256">
        <v>5.35</v>
      </c>
      <c r="L918" s="253"/>
      <c r="M918" s="257"/>
      <c r="N918" s="258"/>
      <c r="O918" s="258"/>
      <c r="P918" s="258"/>
      <c r="Q918" s="258"/>
      <c r="R918" s="258"/>
      <c r="S918" s="258"/>
      <c r="T918" s="259"/>
      <c r="AT918" s="254" t="s">
        <v>142</v>
      </c>
      <c r="AU918" s="254" t="s">
        <v>83</v>
      </c>
      <c r="AV918" s="252" t="s">
        <v>83</v>
      </c>
      <c r="AW918" s="252" t="s">
        <v>30</v>
      </c>
      <c r="AX918" s="252" t="s">
        <v>73</v>
      </c>
      <c r="AY918" s="254" t="s">
        <v>134</v>
      </c>
    </row>
    <row r="919" spans="2:51" s="244" customFormat="1" x14ac:dyDescent="0.4">
      <c r="B919" s="245"/>
      <c r="D919" s="246" t="s">
        <v>142</v>
      </c>
      <c r="E919" s="247" t="s">
        <v>1</v>
      </c>
      <c r="F919" s="248" t="s">
        <v>187</v>
      </c>
      <c r="H919" s="247" t="s">
        <v>1</v>
      </c>
      <c r="L919" s="245"/>
      <c r="M919" s="249"/>
      <c r="N919" s="250"/>
      <c r="O919" s="250"/>
      <c r="P919" s="250"/>
      <c r="Q919" s="250"/>
      <c r="R919" s="250"/>
      <c r="S919" s="250"/>
      <c r="T919" s="251"/>
      <c r="AT919" s="247" t="s">
        <v>142</v>
      </c>
      <c r="AU919" s="247" t="s">
        <v>83</v>
      </c>
      <c r="AV919" s="244" t="s">
        <v>81</v>
      </c>
      <c r="AW919" s="244" t="s">
        <v>30</v>
      </c>
      <c r="AX919" s="244" t="s">
        <v>73</v>
      </c>
      <c r="AY919" s="247" t="s">
        <v>134</v>
      </c>
    </row>
    <row r="920" spans="2:51" s="252" customFormat="1" x14ac:dyDescent="0.4">
      <c r="B920" s="253"/>
      <c r="D920" s="246" t="s">
        <v>142</v>
      </c>
      <c r="E920" s="254" t="s">
        <v>1</v>
      </c>
      <c r="F920" s="255" t="s">
        <v>704</v>
      </c>
      <c r="H920" s="256">
        <v>-0.8</v>
      </c>
      <c r="L920" s="253"/>
      <c r="M920" s="257"/>
      <c r="N920" s="258"/>
      <c r="O920" s="258"/>
      <c r="P920" s="258"/>
      <c r="Q920" s="258"/>
      <c r="R920" s="258"/>
      <c r="S920" s="258"/>
      <c r="T920" s="259"/>
      <c r="AT920" s="254" t="s">
        <v>142</v>
      </c>
      <c r="AU920" s="254" t="s">
        <v>83</v>
      </c>
      <c r="AV920" s="252" t="s">
        <v>83</v>
      </c>
      <c r="AW920" s="252" t="s">
        <v>30</v>
      </c>
      <c r="AX920" s="252" t="s">
        <v>73</v>
      </c>
      <c r="AY920" s="254" t="s">
        <v>134</v>
      </c>
    </row>
    <row r="921" spans="2:51" s="244" customFormat="1" x14ac:dyDescent="0.4">
      <c r="B921" s="245"/>
      <c r="D921" s="246" t="s">
        <v>142</v>
      </c>
      <c r="E921" s="247" t="s">
        <v>1</v>
      </c>
      <c r="F921" s="248" t="s">
        <v>152</v>
      </c>
      <c r="H921" s="247" t="s">
        <v>1</v>
      </c>
      <c r="L921" s="245"/>
      <c r="M921" s="249"/>
      <c r="N921" s="250"/>
      <c r="O921" s="250"/>
      <c r="P921" s="250"/>
      <c r="Q921" s="250"/>
      <c r="R921" s="250"/>
      <c r="S921" s="250"/>
      <c r="T921" s="251"/>
      <c r="AT921" s="247" t="s">
        <v>142</v>
      </c>
      <c r="AU921" s="247" t="s">
        <v>83</v>
      </c>
      <c r="AV921" s="244" t="s">
        <v>81</v>
      </c>
      <c r="AW921" s="244" t="s">
        <v>30</v>
      </c>
      <c r="AX921" s="244" t="s">
        <v>73</v>
      </c>
      <c r="AY921" s="247" t="s">
        <v>134</v>
      </c>
    </row>
    <row r="922" spans="2:51" s="252" customFormat="1" x14ac:dyDescent="0.4">
      <c r="B922" s="253"/>
      <c r="D922" s="246" t="s">
        <v>142</v>
      </c>
      <c r="E922" s="254" t="s">
        <v>1</v>
      </c>
      <c r="F922" s="255" t="s">
        <v>711</v>
      </c>
      <c r="H922" s="256">
        <v>2.6</v>
      </c>
      <c r="L922" s="253"/>
      <c r="M922" s="257"/>
      <c r="N922" s="258"/>
      <c r="O922" s="258"/>
      <c r="P922" s="258"/>
      <c r="Q922" s="258"/>
      <c r="R922" s="258"/>
      <c r="S922" s="258"/>
      <c r="T922" s="259"/>
      <c r="AT922" s="254" t="s">
        <v>142</v>
      </c>
      <c r="AU922" s="254" t="s">
        <v>83</v>
      </c>
      <c r="AV922" s="252" t="s">
        <v>83</v>
      </c>
      <c r="AW922" s="252" t="s">
        <v>30</v>
      </c>
      <c r="AX922" s="252" t="s">
        <v>73</v>
      </c>
      <c r="AY922" s="254" t="s">
        <v>134</v>
      </c>
    </row>
    <row r="923" spans="2:51" s="252" customFormat="1" x14ac:dyDescent="0.4">
      <c r="B923" s="253"/>
      <c r="D923" s="246" t="s">
        <v>142</v>
      </c>
      <c r="E923" s="254" t="s">
        <v>1</v>
      </c>
      <c r="F923" s="255" t="s">
        <v>710</v>
      </c>
      <c r="H923" s="256">
        <v>5.35</v>
      </c>
      <c r="L923" s="253"/>
      <c r="M923" s="257"/>
      <c r="N923" s="258"/>
      <c r="O923" s="258"/>
      <c r="P923" s="258"/>
      <c r="Q923" s="258"/>
      <c r="R923" s="258"/>
      <c r="S923" s="258"/>
      <c r="T923" s="259"/>
      <c r="AT923" s="254" t="s">
        <v>142</v>
      </c>
      <c r="AU923" s="254" t="s">
        <v>83</v>
      </c>
      <c r="AV923" s="252" t="s">
        <v>83</v>
      </c>
      <c r="AW923" s="252" t="s">
        <v>30</v>
      </c>
      <c r="AX923" s="252" t="s">
        <v>73</v>
      </c>
      <c r="AY923" s="254" t="s">
        <v>134</v>
      </c>
    </row>
    <row r="924" spans="2:51" s="244" customFormat="1" x14ac:dyDescent="0.4">
      <c r="B924" s="245"/>
      <c r="D924" s="246" t="s">
        <v>142</v>
      </c>
      <c r="E924" s="247" t="s">
        <v>1</v>
      </c>
      <c r="F924" s="248" t="s">
        <v>187</v>
      </c>
      <c r="H924" s="247" t="s">
        <v>1</v>
      </c>
      <c r="L924" s="245"/>
      <c r="M924" s="249"/>
      <c r="N924" s="250"/>
      <c r="O924" s="250"/>
      <c r="P924" s="250"/>
      <c r="Q924" s="250"/>
      <c r="R924" s="250"/>
      <c r="S924" s="250"/>
      <c r="T924" s="251"/>
      <c r="AT924" s="247" t="s">
        <v>142</v>
      </c>
      <c r="AU924" s="247" t="s">
        <v>83</v>
      </c>
      <c r="AV924" s="244" t="s">
        <v>81</v>
      </c>
      <c r="AW924" s="244" t="s">
        <v>30</v>
      </c>
      <c r="AX924" s="244" t="s">
        <v>73</v>
      </c>
      <c r="AY924" s="247" t="s">
        <v>134</v>
      </c>
    </row>
    <row r="925" spans="2:51" s="252" customFormat="1" x14ac:dyDescent="0.4">
      <c r="B925" s="253"/>
      <c r="D925" s="246" t="s">
        <v>142</v>
      </c>
      <c r="E925" s="254" t="s">
        <v>1</v>
      </c>
      <c r="F925" s="255" t="s">
        <v>712</v>
      </c>
      <c r="H925" s="256">
        <v>-0.9</v>
      </c>
      <c r="L925" s="253"/>
      <c r="M925" s="257"/>
      <c r="N925" s="258"/>
      <c r="O925" s="258"/>
      <c r="P925" s="258"/>
      <c r="Q925" s="258"/>
      <c r="R925" s="258"/>
      <c r="S925" s="258"/>
      <c r="T925" s="259"/>
      <c r="AT925" s="254" t="s">
        <v>142</v>
      </c>
      <c r="AU925" s="254" t="s">
        <v>83</v>
      </c>
      <c r="AV925" s="252" t="s">
        <v>83</v>
      </c>
      <c r="AW925" s="252" t="s">
        <v>30</v>
      </c>
      <c r="AX925" s="252" t="s">
        <v>73</v>
      </c>
      <c r="AY925" s="254" t="s">
        <v>134</v>
      </c>
    </row>
    <row r="926" spans="2:51" s="244" customFormat="1" x14ac:dyDescent="0.4">
      <c r="B926" s="245"/>
      <c r="D926" s="246" t="s">
        <v>142</v>
      </c>
      <c r="E926" s="247" t="s">
        <v>1</v>
      </c>
      <c r="F926" s="248" t="s">
        <v>154</v>
      </c>
      <c r="H926" s="247" t="s">
        <v>1</v>
      </c>
      <c r="L926" s="245"/>
      <c r="M926" s="249"/>
      <c r="N926" s="250"/>
      <c r="O926" s="250"/>
      <c r="P926" s="250"/>
      <c r="Q926" s="250"/>
      <c r="R926" s="250"/>
      <c r="S926" s="250"/>
      <c r="T926" s="251"/>
      <c r="AT926" s="247" t="s">
        <v>142</v>
      </c>
      <c r="AU926" s="247" t="s">
        <v>83</v>
      </c>
      <c r="AV926" s="244" t="s">
        <v>81</v>
      </c>
      <c r="AW926" s="244" t="s">
        <v>30</v>
      </c>
      <c r="AX926" s="244" t="s">
        <v>73</v>
      </c>
      <c r="AY926" s="247" t="s">
        <v>134</v>
      </c>
    </row>
    <row r="927" spans="2:51" s="252" customFormat="1" x14ac:dyDescent="0.4">
      <c r="B927" s="253"/>
      <c r="D927" s="246" t="s">
        <v>142</v>
      </c>
      <c r="E927" s="254" t="s">
        <v>1</v>
      </c>
      <c r="F927" s="255" t="s">
        <v>713</v>
      </c>
      <c r="H927" s="256">
        <v>7.94</v>
      </c>
      <c r="L927" s="253"/>
      <c r="M927" s="257"/>
      <c r="N927" s="258"/>
      <c r="O927" s="258"/>
      <c r="P927" s="258"/>
      <c r="Q927" s="258"/>
      <c r="R927" s="258"/>
      <c r="S927" s="258"/>
      <c r="T927" s="259"/>
      <c r="AT927" s="254" t="s">
        <v>142</v>
      </c>
      <c r="AU927" s="254" t="s">
        <v>83</v>
      </c>
      <c r="AV927" s="252" t="s">
        <v>83</v>
      </c>
      <c r="AW927" s="252" t="s">
        <v>30</v>
      </c>
      <c r="AX927" s="252" t="s">
        <v>73</v>
      </c>
      <c r="AY927" s="254" t="s">
        <v>134</v>
      </c>
    </row>
    <row r="928" spans="2:51" s="252" customFormat="1" x14ac:dyDescent="0.4">
      <c r="B928" s="253"/>
      <c r="D928" s="246" t="s">
        <v>142</v>
      </c>
      <c r="E928" s="254" t="s">
        <v>1</v>
      </c>
      <c r="F928" s="255" t="s">
        <v>710</v>
      </c>
      <c r="H928" s="256">
        <v>5.35</v>
      </c>
      <c r="L928" s="253"/>
      <c r="M928" s="257"/>
      <c r="N928" s="258"/>
      <c r="O928" s="258"/>
      <c r="P928" s="258"/>
      <c r="Q928" s="258"/>
      <c r="R928" s="258"/>
      <c r="S928" s="258"/>
      <c r="T928" s="259"/>
      <c r="AT928" s="254" t="s">
        <v>142</v>
      </c>
      <c r="AU928" s="254" t="s">
        <v>83</v>
      </c>
      <c r="AV928" s="252" t="s">
        <v>83</v>
      </c>
      <c r="AW928" s="252" t="s">
        <v>30</v>
      </c>
      <c r="AX928" s="252" t="s">
        <v>73</v>
      </c>
      <c r="AY928" s="254" t="s">
        <v>134</v>
      </c>
    </row>
    <row r="929" spans="2:51" s="244" customFormat="1" x14ac:dyDescent="0.4">
      <c r="B929" s="245"/>
      <c r="D929" s="246" t="s">
        <v>142</v>
      </c>
      <c r="E929" s="247" t="s">
        <v>1</v>
      </c>
      <c r="F929" s="248" t="s">
        <v>187</v>
      </c>
      <c r="H929" s="247" t="s">
        <v>1</v>
      </c>
      <c r="L929" s="245"/>
      <c r="M929" s="249"/>
      <c r="N929" s="250"/>
      <c r="O929" s="250"/>
      <c r="P929" s="250"/>
      <c r="Q929" s="250"/>
      <c r="R929" s="250"/>
      <c r="S929" s="250"/>
      <c r="T929" s="251"/>
      <c r="AT929" s="247" t="s">
        <v>142</v>
      </c>
      <c r="AU929" s="247" t="s">
        <v>83</v>
      </c>
      <c r="AV929" s="244" t="s">
        <v>81</v>
      </c>
      <c r="AW929" s="244" t="s">
        <v>30</v>
      </c>
      <c r="AX929" s="244" t="s">
        <v>73</v>
      </c>
      <c r="AY929" s="247" t="s">
        <v>134</v>
      </c>
    </row>
    <row r="930" spans="2:51" s="252" customFormat="1" x14ac:dyDescent="0.4">
      <c r="B930" s="253"/>
      <c r="D930" s="246" t="s">
        <v>142</v>
      </c>
      <c r="E930" s="254" t="s">
        <v>1</v>
      </c>
      <c r="F930" s="255" t="s">
        <v>712</v>
      </c>
      <c r="H930" s="256">
        <v>-0.9</v>
      </c>
      <c r="L930" s="253"/>
      <c r="M930" s="257"/>
      <c r="N930" s="258"/>
      <c r="O930" s="258"/>
      <c r="P930" s="258"/>
      <c r="Q930" s="258"/>
      <c r="R930" s="258"/>
      <c r="S930" s="258"/>
      <c r="T930" s="259"/>
      <c r="AT930" s="254" t="s">
        <v>142</v>
      </c>
      <c r="AU930" s="254" t="s">
        <v>83</v>
      </c>
      <c r="AV930" s="252" t="s">
        <v>83</v>
      </c>
      <c r="AW930" s="252" t="s">
        <v>30</v>
      </c>
      <c r="AX930" s="252" t="s">
        <v>73</v>
      </c>
      <c r="AY930" s="254" t="s">
        <v>134</v>
      </c>
    </row>
    <row r="931" spans="2:51" s="244" customFormat="1" x14ac:dyDescent="0.4">
      <c r="B931" s="245"/>
      <c r="D931" s="246" t="s">
        <v>142</v>
      </c>
      <c r="E931" s="247" t="s">
        <v>1</v>
      </c>
      <c r="F931" s="248" t="s">
        <v>156</v>
      </c>
      <c r="H931" s="247" t="s">
        <v>1</v>
      </c>
      <c r="L931" s="245"/>
      <c r="M931" s="249"/>
      <c r="N931" s="250"/>
      <c r="O931" s="250"/>
      <c r="P931" s="250"/>
      <c r="Q931" s="250"/>
      <c r="R931" s="250"/>
      <c r="S931" s="250"/>
      <c r="T931" s="251"/>
      <c r="AT931" s="247" t="s">
        <v>142</v>
      </c>
      <c r="AU931" s="247" t="s">
        <v>83</v>
      </c>
      <c r="AV931" s="244" t="s">
        <v>81</v>
      </c>
      <c r="AW931" s="244" t="s">
        <v>30</v>
      </c>
      <c r="AX931" s="244" t="s">
        <v>73</v>
      </c>
      <c r="AY931" s="247" t="s">
        <v>134</v>
      </c>
    </row>
    <row r="932" spans="2:51" s="252" customFormat="1" x14ac:dyDescent="0.4">
      <c r="B932" s="253"/>
      <c r="D932" s="246" t="s">
        <v>142</v>
      </c>
      <c r="E932" s="254" t="s">
        <v>1</v>
      </c>
      <c r="F932" s="255" t="s">
        <v>714</v>
      </c>
      <c r="H932" s="256">
        <v>10.5</v>
      </c>
      <c r="L932" s="253"/>
      <c r="M932" s="257"/>
      <c r="N932" s="258"/>
      <c r="O932" s="258"/>
      <c r="P932" s="258"/>
      <c r="Q932" s="258"/>
      <c r="R932" s="258"/>
      <c r="S932" s="258"/>
      <c r="T932" s="259"/>
      <c r="AT932" s="254" t="s">
        <v>142</v>
      </c>
      <c r="AU932" s="254" t="s">
        <v>83</v>
      </c>
      <c r="AV932" s="252" t="s">
        <v>83</v>
      </c>
      <c r="AW932" s="252" t="s">
        <v>30</v>
      </c>
      <c r="AX932" s="252" t="s">
        <v>73</v>
      </c>
      <c r="AY932" s="254" t="s">
        <v>134</v>
      </c>
    </row>
    <row r="933" spans="2:51" s="252" customFormat="1" x14ac:dyDescent="0.4">
      <c r="B933" s="253"/>
      <c r="D933" s="246" t="s">
        <v>142</v>
      </c>
      <c r="E933" s="254" t="s">
        <v>1</v>
      </c>
      <c r="F933" s="255" t="s">
        <v>662</v>
      </c>
      <c r="H933" s="256">
        <v>12</v>
      </c>
      <c r="L933" s="253"/>
      <c r="M933" s="257"/>
      <c r="N933" s="258"/>
      <c r="O933" s="258"/>
      <c r="P933" s="258"/>
      <c r="Q933" s="258"/>
      <c r="R933" s="258"/>
      <c r="S933" s="258"/>
      <c r="T933" s="259"/>
      <c r="AT933" s="254" t="s">
        <v>142</v>
      </c>
      <c r="AU933" s="254" t="s">
        <v>83</v>
      </c>
      <c r="AV933" s="252" t="s">
        <v>83</v>
      </c>
      <c r="AW933" s="252" t="s">
        <v>30</v>
      </c>
      <c r="AX933" s="252" t="s">
        <v>73</v>
      </c>
      <c r="AY933" s="254" t="s">
        <v>134</v>
      </c>
    </row>
    <row r="934" spans="2:51" s="244" customFormat="1" x14ac:dyDescent="0.4">
      <c r="B934" s="245"/>
      <c r="D934" s="246" t="s">
        <v>142</v>
      </c>
      <c r="E934" s="247" t="s">
        <v>1</v>
      </c>
      <c r="F934" s="248" t="s">
        <v>187</v>
      </c>
      <c r="H934" s="247" t="s">
        <v>1</v>
      </c>
      <c r="L934" s="245"/>
      <c r="M934" s="249"/>
      <c r="N934" s="250"/>
      <c r="O934" s="250"/>
      <c r="P934" s="250"/>
      <c r="Q934" s="250"/>
      <c r="R934" s="250"/>
      <c r="S934" s="250"/>
      <c r="T934" s="251"/>
      <c r="AT934" s="247" t="s">
        <v>142</v>
      </c>
      <c r="AU934" s="247" t="s">
        <v>83</v>
      </c>
      <c r="AV934" s="244" t="s">
        <v>81</v>
      </c>
      <c r="AW934" s="244" t="s">
        <v>30</v>
      </c>
      <c r="AX934" s="244" t="s">
        <v>73</v>
      </c>
      <c r="AY934" s="247" t="s">
        <v>134</v>
      </c>
    </row>
    <row r="935" spans="2:51" s="252" customFormat="1" x14ac:dyDescent="0.4">
      <c r="B935" s="253"/>
      <c r="D935" s="246" t="s">
        <v>142</v>
      </c>
      <c r="E935" s="254" t="s">
        <v>1</v>
      </c>
      <c r="F935" s="255" t="s">
        <v>704</v>
      </c>
      <c r="H935" s="256">
        <v>-0.8</v>
      </c>
      <c r="L935" s="253"/>
      <c r="M935" s="257"/>
      <c r="N935" s="258"/>
      <c r="O935" s="258"/>
      <c r="P935" s="258"/>
      <c r="Q935" s="258"/>
      <c r="R935" s="258"/>
      <c r="S935" s="258"/>
      <c r="T935" s="259"/>
      <c r="AT935" s="254" t="s">
        <v>142</v>
      </c>
      <c r="AU935" s="254" t="s">
        <v>83</v>
      </c>
      <c r="AV935" s="252" t="s">
        <v>83</v>
      </c>
      <c r="AW935" s="252" t="s">
        <v>30</v>
      </c>
      <c r="AX935" s="252" t="s">
        <v>73</v>
      </c>
      <c r="AY935" s="254" t="s">
        <v>134</v>
      </c>
    </row>
    <row r="936" spans="2:51" s="252" customFormat="1" x14ac:dyDescent="0.4">
      <c r="B936" s="253"/>
      <c r="D936" s="246" t="s">
        <v>142</v>
      </c>
      <c r="E936" s="254" t="s">
        <v>1</v>
      </c>
      <c r="F936" s="255" t="s">
        <v>712</v>
      </c>
      <c r="H936" s="256">
        <v>-0.9</v>
      </c>
      <c r="L936" s="253"/>
      <c r="M936" s="257"/>
      <c r="N936" s="258"/>
      <c r="O936" s="258"/>
      <c r="P936" s="258"/>
      <c r="Q936" s="258"/>
      <c r="R936" s="258"/>
      <c r="S936" s="258"/>
      <c r="T936" s="259"/>
      <c r="AT936" s="254" t="s">
        <v>142</v>
      </c>
      <c r="AU936" s="254" t="s">
        <v>83</v>
      </c>
      <c r="AV936" s="252" t="s">
        <v>83</v>
      </c>
      <c r="AW936" s="252" t="s">
        <v>30</v>
      </c>
      <c r="AX936" s="252" t="s">
        <v>73</v>
      </c>
      <c r="AY936" s="254" t="s">
        <v>134</v>
      </c>
    </row>
    <row r="937" spans="2:51" s="244" customFormat="1" x14ac:dyDescent="0.4">
      <c r="B937" s="245"/>
      <c r="D937" s="246" t="s">
        <v>142</v>
      </c>
      <c r="E937" s="247" t="s">
        <v>1</v>
      </c>
      <c r="F937" s="248" t="s">
        <v>158</v>
      </c>
      <c r="H937" s="247" t="s">
        <v>1</v>
      </c>
      <c r="L937" s="245"/>
      <c r="M937" s="249"/>
      <c r="N937" s="250"/>
      <c r="O937" s="250"/>
      <c r="P937" s="250"/>
      <c r="Q937" s="250"/>
      <c r="R937" s="250"/>
      <c r="S937" s="250"/>
      <c r="T937" s="251"/>
      <c r="AT937" s="247" t="s">
        <v>142</v>
      </c>
      <c r="AU937" s="247" t="s">
        <v>83</v>
      </c>
      <c r="AV937" s="244" t="s">
        <v>81</v>
      </c>
      <c r="AW937" s="244" t="s">
        <v>30</v>
      </c>
      <c r="AX937" s="244" t="s">
        <v>73</v>
      </c>
      <c r="AY937" s="247" t="s">
        <v>134</v>
      </c>
    </row>
    <row r="938" spans="2:51" s="252" customFormat="1" x14ac:dyDescent="0.4">
      <c r="B938" s="253"/>
      <c r="D938" s="246" t="s">
        <v>142</v>
      </c>
      <c r="E938" s="254" t="s">
        <v>1</v>
      </c>
      <c r="F938" s="255" t="s">
        <v>715</v>
      </c>
      <c r="H938" s="256">
        <v>8.11</v>
      </c>
      <c r="L938" s="253"/>
      <c r="M938" s="257"/>
      <c r="N938" s="258"/>
      <c r="O938" s="258"/>
      <c r="P938" s="258"/>
      <c r="Q938" s="258"/>
      <c r="R938" s="258"/>
      <c r="S938" s="258"/>
      <c r="T938" s="259"/>
      <c r="AT938" s="254" t="s">
        <v>142</v>
      </c>
      <c r="AU938" s="254" t="s">
        <v>83</v>
      </c>
      <c r="AV938" s="252" t="s">
        <v>83</v>
      </c>
      <c r="AW938" s="252" t="s">
        <v>30</v>
      </c>
      <c r="AX938" s="252" t="s">
        <v>73</v>
      </c>
      <c r="AY938" s="254" t="s">
        <v>134</v>
      </c>
    </row>
    <row r="939" spans="2:51" s="252" customFormat="1" x14ac:dyDescent="0.4">
      <c r="B939" s="253"/>
      <c r="D939" s="246" t="s">
        <v>142</v>
      </c>
      <c r="E939" s="254" t="s">
        <v>1</v>
      </c>
      <c r="F939" s="255" t="s">
        <v>716</v>
      </c>
      <c r="H939" s="256">
        <v>5.39</v>
      </c>
      <c r="L939" s="253"/>
      <c r="M939" s="257"/>
      <c r="N939" s="258"/>
      <c r="O939" s="258"/>
      <c r="P939" s="258"/>
      <c r="Q939" s="258"/>
      <c r="R939" s="258"/>
      <c r="S939" s="258"/>
      <c r="T939" s="259"/>
      <c r="AT939" s="254" t="s">
        <v>142</v>
      </c>
      <c r="AU939" s="254" t="s">
        <v>83</v>
      </c>
      <c r="AV939" s="252" t="s">
        <v>83</v>
      </c>
      <c r="AW939" s="252" t="s">
        <v>30</v>
      </c>
      <c r="AX939" s="252" t="s">
        <v>73</v>
      </c>
      <c r="AY939" s="254" t="s">
        <v>134</v>
      </c>
    </row>
    <row r="940" spans="2:51" s="244" customFormat="1" x14ac:dyDescent="0.4">
      <c r="B940" s="245"/>
      <c r="D940" s="246" t="s">
        <v>142</v>
      </c>
      <c r="E940" s="247" t="s">
        <v>1</v>
      </c>
      <c r="F940" s="248" t="s">
        <v>187</v>
      </c>
      <c r="H940" s="247" t="s">
        <v>1</v>
      </c>
      <c r="L940" s="245"/>
      <c r="M940" s="249"/>
      <c r="N940" s="250"/>
      <c r="O940" s="250"/>
      <c r="P940" s="250"/>
      <c r="Q940" s="250"/>
      <c r="R940" s="250"/>
      <c r="S940" s="250"/>
      <c r="T940" s="251"/>
      <c r="AT940" s="247" t="s">
        <v>142</v>
      </c>
      <c r="AU940" s="247" t="s">
        <v>83</v>
      </c>
      <c r="AV940" s="244" t="s">
        <v>81</v>
      </c>
      <c r="AW940" s="244" t="s">
        <v>30</v>
      </c>
      <c r="AX940" s="244" t="s">
        <v>73</v>
      </c>
      <c r="AY940" s="247" t="s">
        <v>134</v>
      </c>
    </row>
    <row r="941" spans="2:51" s="252" customFormat="1" x14ac:dyDescent="0.4">
      <c r="B941" s="253"/>
      <c r="D941" s="246" t="s">
        <v>142</v>
      </c>
      <c r="E941" s="254" t="s">
        <v>1</v>
      </c>
      <c r="F941" s="255" t="s">
        <v>717</v>
      </c>
      <c r="H941" s="256">
        <v>-1.1000000000000001</v>
      </c>
      <c r="L941" s="253"/>
      <c r="M941" s="257"/>
      <c r="N941" s="258"/>
      <c r="O941" s="258"/>
      <c r="P941" s="258"/>
      <c r="Q941" s="258"/>
      <c r="R941" s="258"/>
      <c r="S941" s="258"/>
      <c r="T941" s="259"/>
      <c r="AT941" s="254" t="s">
        <v>142</v>
      </c>
      <c r="AU941" s="254" t="s">
        <v>83</v>
      </c>
      <c r="AV941" s="252" t="s">
        <v>83</v>
      </c>
      <c r="AW941" s="252" t="s">
        <v>30</v>
      </c>
      <c r="AX941" s="252" t="s">
        <v>73</v>
      </c>
      <c r="AY941" s="254" t="s">
        <v>134</v>
      </c>
    </row>
    <row r="942" spans="2:51" s="244" customFormat="1" x14ac:dyDescent="0.4">
      <c r="B942" s="245"/>
      <c r="D942" s="246" t="s">
        <v>142</v>
      </c>
      <c r="E942" s="247" t="s">
        <v>1</v>
      </c>
      <c r="F942" s="248" t="s">
        <v>160</v>
      </c>
      <c r="H942" s="247" t="s">
        <v>1</v>
      </c>
      <c r="L942" s="245"/>
      <c r="M942" s="249"/>
      <c r="N942" s="250"/>
      <c r="O942" s="250"/>
      <c r="P942" s="250"/>
      <c r="Q942" s="250"/>
      <c r="R942" s="250"/>
      <c r="S942" s="250"/>
      <c r="T942" s="251"/>
      <c r="AT942" s="247" t="s">
        <v>142</v>
      </c>
      <c r="AU942" s="247" t="s">
        <v>83</v>
      </c>
      <c r="AV942" s="244" t="s">
        <v>81</v>
      </c>
      <c r="AW942" s="244" t="s">
        <v>30</v>
      </c>
      <c r="AX942" s="244" t="s">
        <v>73</v>
      </c>
      <c r="AY942" s="247" t="s">
        <v>134</v>
      </c>
    </row>
    <row r="943" spans="2:51" s="252" customFormat="1" x14ac:dyDescent="0.4">
      <c r="B943" s="253"/>
      <c r="D943" s="246" t="s">
        <v>142</v>
      </c>
      <c r="E943" s="254" t="s">
        <v>1</v>
      </c>
      <c r="F943" s="255" t="s">
        <v>718</v>
      </c>
      <c r="H943" s="256">
        <v>4.0599999999999996</v>
      </c>
      <c r="L943" s="253"/>
      <c r="M943" s="257"/>
      <c r="N943" s="258"/>
      <c r="O943" s="258"/>
      <c r="P943" s="258"/>
      <c r="Q943" s="258"/>
      <c r="R943" s="258"/>
      <c r="S943" s="258"/>
      <c r="T943" s="259"/>
      <c r="AT943" s="254" t="s">
        <v>142</v>
      </c>
      <c r="AU943" s="254" t="s">
        <v>83</v>
      </c>
      <c r="AV943" s="252" t="s">
        <v>83</v>
      </c>
      <c r="AW943" s="252" t="s">
        <v>30</v>
      </c>
      <c r="AX943" s="252" t="s">
        <v>73</v>
      </c>
      <c r="AY943" s="254" t="s">
        <v>134</v>
      </c>
    </row>
    <row r="944" spans="2:51" s="252" customFormat="1" x14ac:dyDescent="0.4">
      <c r="B944" s="253"/>
      <c r="D944" s="246" t="s">
        <v>142</v>
      </c>
      <c r="E944" s="254" t="s">
        <v>1</v>
      </c>
      <c r="F944" s="255" t="s">
        <v>716</v>
      </c>
      <c r="H944" s="256">
        <v>5.39</v>
      </c>
      <c r="L944" s="253"/>
      <c r="M944" s="257"/>
      <c r="N944" s="258"/>
      <c r="O944" s="258"/>
      <c r="P944" s="258"/>
      <c r="Q944" s="258"/>
      <c r="R944" s="258"/>
      <c r="S944" s="258"/>
      <c r="T944" s="259"/>
      <c r="AT944" s="254" t="s">
        <v>142</v>
      </c>
      <c r="AU944" s="254" t="s">
        <v>83</v>
      </c>
      <c r="AV944" s="252" t="s">
        <v>83</v>
      </c>
      <c r="AW944" s="252" t="s">
        <v>30</v>
      </c>
      <c r="AX944" s="252" t="s">
        <v>73</v>
      </c>
      <c r="AY944" s="254" t="s">
        <v>134</v>
      </c>
    </row>
    <row r="945" spans="1:65" s="244" customFormat="1" x14ac:dyDescent="0.4">
      <c r="B945" s="245"/>
      <c r="D945" s="246" t="s">
        <v>142</v>
      </c>
      <c r="E945" s="247" t="s">
        <v>1</v>
      </c>
      <c r="F945" s="248" t="s">
        <v>187</v>
      </c>
      <c r="H945" s="247" t="s">
        <v>1</v>
      </c>
      <c r="L945" s="245"/>
      <c r="M945" s="249"/>
      <c r="N945" s="250"/>
      <c r="O945" s="250"/>
      <c r="P945" s="250"/>
      <c r="Q945" s="250"/>
      <c r="R945" s="250"/>
      <c r="S945" s="250"/>
      <c r="T945" s="251"/>
      <c r="AT945" s="247" t="s">
        <v>142</v>
      </c>
      <c r="AU945" s="247" t="s">
        <v>83</v>
      </c>
      <c r="AV945" s="244" t="s">
        <v>81</v>
      </c>
      <c r="AW945" s="244" t="s">
        <v>30</v>
      </c>
      <c r="AX945" s="244" t="s">
        <v>73</v>
      </c>
      <c r="AY945" s="247" t="s">
        <v>134</v>
      </c>
    </row>
    <row r="946" spans="1:65" s="252" customFormat="1" x14ac:dyDescent="0.4">
      <c r="B946" s="253"/>
      <c r="D946" s="246" t="s">
        <v>142</v>
      </c>
      <c r="E946" s="254" t="s">
        <v>1</v>
      </c>
      <c r="F946" s="255" t="s">
        <v>712</v>
      </c>
      <c r="H946" s="256">
        <v>-0.9</v>
      </c>
      <c r="L946" s="253"/>
      <c r="M946" s="257"/>
      <c r="N946" s="258"/>
      <c r="O946" s="258"/>
      <c r="P946" s="258"/>
      <c r="Q946" s="258"/>
      <c r="R946" s="258"/>
      <c r="S946" s="258"/>
      <c r="T946" s="259"/>
      <c r="AT946" s="254" t="s">
        <v>142</v>
      </c>
      <c r="AU946" s="254" t="s">
        <v>83</v>
      </c>
      <c r="AV946" s="252" t="s">
        <v>83</v>
      </c>
      <c r="AW946" s="252" t="s">
        <v>30</v>
      </c>
      <c r="AX946" s="252" t="s">
        <v>73</v>
      </c>
      <c r="AY946" s="254" t="s">
        <v>134</v>
      </c>
    </row>
    <row r="947" spans="1:65" s="244" customFormat="1" x14ac:dyDescent="0.4">
      <c r="B947" s="245"/>
      <c r="D947" s="246" t="s">
        <v>142</v>
      </c>
      <c r="E947" s="247" t="s">
        <v>1</v>
      </c>
      <c r="F947" s="248" t="s">
        <v>162</v>
      </c>
      <c r="H947" s="247" t="s">
        <v>1</v>
      </c>
      <c r="L947" s="245"/>
      <c r="M947" s="249"/>
      <c r="N947" s="250"/>
      <c r="O947" s="250"/>
      <c r="P947" s="250"/>
      <c r="Q947" s="250"/>
      <c r="R947" s="250"/>
      <c r="S947" s="250"/>
      <c r="T947" s="251"/>
      <c r="AT947" s="247" t="s">
        <v>142</v>
      </c>
      <c r="AU947" s="247" t="s">
        <v>83</v>
      </c>
      <c r="AV947" s="244" t="s">
        <v>81</v>
      </c>
      <c r="AW947" s="244" t="s">
        <v>30</v>
      </c>
      <c r="AX947" s="244" t="s">
        <v>73</v>
      </c>
      <c r="AY947" s="247" t="s">
        <v>134</v>
      </c>
    </row>
    <row r="948" spans="1:65" s="252" customFormat="1" x14ac:dyDescent="0.4">
      <c r="B948" s="253"/>
      <c r="D948" s="246" t="s">
        <v>142</v>
      </c>
      <c r="E948" s="254" t="s">
        <v>1</v>
      </c>
      <c r="F948" s="255" t="s">
        <v>719</v>
      </c>
      <c r="H948" s="256">
        <v>19.43</v>
      </c>
      <c r="L948" s="253"/>
      <c r="M948" s="257"/>
      <c r="N948" s="258"/>
      <c r="O948" s="258"/>
      <c r="P948" s="258"/>
      <c r="Q948" s="258"/>
      <c r="R948" s="258"/>
      <c r="S948" s="258"/>
      <c r="T948" s="259"/>
      <c r="AT948" s="254" t="s">
        <v>142</v>
      </c>
      <c r="AU948" s="254" t="s">
        <v>83</v>
      </c>
      <c r="AV948" s="252" t="s">
        <v>83</v>
      </c>
      <c r="AW948" s="252" t="s">
        <v>30</v>
      </c>
      <c r="AX948" s="252" t="s">
        <v>73</v>
      </c>
      <c r="AY948" s="254" t="s">
        <v>134</v>
      </c>
    </row>
    <row r="949" spans="1:65" s="252" customFormat="1" x14ac:dyDescent="0.4">
      <c r="B949" s="253"/>
      <c r="D949" s="246" t="s">
        <v>142</v>
      </c>
      <c r="E949" s="254" t="s">
        <v>1</v>
      </c>
      <c r="F949" s="255" t="s">
        <v>665</v>
      </c>
      <c r="H949" s="256">
        <v>6.27</v>
      </c>
      <c r="L949" s="253"/>
      <c r="M949" s="257"/>
      <c r="N949" s="258"/>
      <c r="O949" s="258"/>
      <c r="P949" s="258"/>
      <c r="Q949" s="258"/>
      <c r="R949" s="258"/>
      <c r="S949" s="258"/>
      <c r="T949" s="259"/>
      <c r="AT949" s="254" t="s">
        <v>142</v>
      </c>
      <c r="AU949" s="254" t="s">
        <v>83</v>
      </c>
      <c r="AV949" s="252" t="s">
        <v>83</v>
      </c>
      <c r="AW949" s="252" t="s">
        <v>30</v>
      </c>
      <c r="AX949" s="252" t="s">
        <v>73</v>
      </c>
      <c r="AY949" s="254" t="s">
        <v>134</v>
      </c>
    </row>
    <row r="950" spans="1:65" s="244" customFormat="1" x14ac:dyDescent="0.4">
      <c r="B950" s="245"/>
      <c r="D950" s="246" t="s">
        <v>142</v>
      </c>
      <c r="E950" s="247" t="s">
        <v>1</v>
      </c>
      <c r="F950" s="248" t="s">
        <v>187</v>
      </c>
      <c r="H950" s="247" t="s">
        <v>1</v>
      </c>
      <c r="L950" s="245"/>
      <c r="M950" s="249"/>
      <c r="N950" s="250"/>
      <c r="O950" s="250"/>
      <c r="P950" s="250"/>
      <c r="Q950" s="250"/>
      <c r="R950" s="250"/>
      <c r="S950" s="250"/>
      <c r="T950" s="251"/>
      <c r="AT950" s="247" t="s">
        <v>142</v>
      </c>
      <c r="AU950" s="247" t="s">
        <v>83</v>
      </c>
      <c r="AV950" s="244" t="s">
        <v>81</v>
      </c>
      <c r="AW950" s="244" t="s">
        <v>30</v>
      </c>
      <c r="AX950" s="244" t="s">
        <v>73</v>
      </c>
      <c r="AY950" s="247" t="s">
        <v>134</v>
      </c>
    </row>
    <row r="951" spans="1:65" s="252" customFormat="1" x14ac:dyDescent="0.4">
      <c r="B951" s="253"/>
      <c r="D951" s="246" t="s">
        <v>142</v>
      </c>
      <c r="E951" s="254" t="s">
        <v>1</v>
      </c>
      <c r="F951" s="255" t="s">
        <v>663</v>
      </c>
      <c r="H951" s="256">
        <v>-2.7</v>
      </c>
      <c r="L951" s="253"/>
      <c r="M951" s="257"/>
      <c r="N951" s="258"/>
      <c r="O951" s="258"/>
      <c r="P951" s="258"/>
      <c r="Q951" s="258"/>
      <c r="R951" s="258"/>
      <c r="S951" s="258"/>
      <c r="T951" s="259"/>
      <c r="AT951" s="254" t="s">
        <v>142</v>
      </c>
      <c r="AU951" s="254" t="s">
        <v>83</v>
      </c>
      <c r="AV951" s="252" t="s">
        <v>83</v>
      </c>
      <c r="AW951" s="252" t="s">
        <v>30</v>
      </c>
      <c r="AX951" s="252" t="s">
        <v>73</v>
      </c>
      <c r="AY951" s="254" t="s">
        <v>134</v>
      </c>
    </row>
    <row r="952" spans="1:65" s="260" customFormat="1" x14ac:dyDescent="0.4">
      <c r="B952" s="261"/>
      <c r="D952" s="246" t="s">
        <v>142</v>
      </c>
      <c r="E952" s="262" t="s">
        <v>1</v>
      </c>
      <c r="F952" s="263" t="s">
        <v>164</v>
      </c>
      <c r="H952" s="264">
        <v>132.52000000000001</v>
      </c>
      <c r="L952" s="261"/>
      <c r="M952" s="265"/>
      <c r="N952" s="266"/>
      <c r="O952" s="266"/>
      <c r="P952" s="266"/>
      <c r="Q952" s="266"/>
      <c r="R952" s="266"/>
      <c r="S952" s="266"/>
      <c r="T952" s="267"/>
      <c r="AT952" s="262" t="s">
        <v>142</v>
      </c>
      <c r="AU952" s="262" t="s">
        <v>83</v>
      </c>
      <c r="AV952" s="260" t="s">
        <v>140</v>
      </c>
      <c r="AW952" s="260" t="s">
        <v>30</v>
      </c>
      <c r="AX952" s="260" t="s">
        <v>81</v>
      </c>
      <c r="AY952" s="262" t="s">
        <v>134</v>
      </c>
    </row>
    <row r="953" spans="1:65" s="152" customFormat="1" ht="16.5" customHeight="1" x14ac:dyDescent="0.4">
      <c r="A953" s="149"/>
      <c r="B953" s="150"/>
      <c r="C953" s="230" t="s">
        <v>720</v>
      </c>
      <c r="D953" s="230" t="s">
        <v>136</v>
      </c>
      <c r="E953" s="231" t="s">
        <v>721</v>
      </c>
      <c r="F953" s="232" t="s">
        <v>722</v>
      </c>
      <c r="G953" s="233" t="s">
        <v>228</v>
      </c>
      <c r="H953" s="234">
        <v>35</v>
      </c>
      <c r="I953" s="75">
        <v>250</v>
      </c>
      <c r="J953" s="235">
        <f>ROUND(I953*H953,2)</f>
        <v>8750</v>
      </c>
      <c r="K953" s="236"/>
      <c r="L953" s="150"/>
      <c r="M953" s="237" t="s">
        <v>1</v>
      </c>
      <c r="N953" s="238" t="s">
        <v>38</v>
      </c>
      <c r="O953" s="239"/>
      <c r="P953" s="240">
        <f>O953*H953</f>
        <v>0</v>
      </c>
      <c r="Q953" s="240">
        <v>2.1000000000000001E-4</v>
      </c>
      <c r="R953" s="240">
        <f>Q953*H953</f>
        <v>7.3500000000000006E-3</v>
      </c>
      <c r="S953" s="240">
        <v>0</v>
      </c>
      <c r="T953" s="241">
        <f>S953*H953</f>
        <v>0</v>
      </c>
      <c r="U953" s="149"/>
      <c r="V953" s="149"/>
      <c r="W953" s="149"/>
      <c r="X953" s="149"/>
      <c r="Y953" s="149"/>
      <c r="Z953" s="149"/>
      <c r="AA953" s="149"/>
      <c r="AB953" s="149"/>
      <c r="AC953" s="149"/>
      <c r="AD953" s="149"/>
      <c r="AE953" s="149"/>
      <c r="AR953" s="242" t="s">
        <v>307</v>
      </c>
      <c r="AT953" s="242" t="s">
        <v>136</v>
      </c>
      <c r="AU953" s="242" t="s">
        <v>83</v>
      </c>
      <c r="AY953" s="142" t="s">
        <v>134</v>
      </c>
      <c r="BE953" s="243">
        <f>IF(N953="základní",J953,0)</f>
        <v>8750</v>
      </c>
      <c r="BF953" s="243">
        <f>IF(N953="snížená",J953,0)</f>
        <v>0</v>
      </c>
      <c r="BG953" s="243">
        <f>IF(N953="zákl. přenesená",J953,0)</f>
        <v>0</v>
      </c>
      <c r="BH953" s="243">
        <f>IF(N953="sníž. přenesená",J953,0)</f>
        <v>0</v>
      </c>
      <c r="BI953" s="243">
        <f>IF(N953="nulová",J953,0)</f>
        <v>0</v>
      </c>
      <c r="BJ953" s="142" t="s">
        <v>81</v>
      </c>
      <c r="BK953" s="243">
        <f>ROUND(I953*H953,2)</f>
        <v>8750</v>
      </c>
      <c r="BL953" s="142" t="s">
        <v>307</v>
      </c>
      <c r="BM953" s="242" t="s">
        <v>723</v>
      </c>
    </row>
    <row r="954" spans="1:65" s="244" customFormat="1" x14ac:dyDescent="0.4">
      <c r="B954" s="245"/>
      <c r="D954" s="246" t="s">
        <v>142</v>
      </c>
      <c r="E954" s="247" t="s">
        <v>1</v>
      </c>
      <c r="F954" s="248" t="s">
        <v>652</v>
      </c>
      <c r="H954" s="247" t="s">
        <v>1</v>
      </c>
      <c r="L954" s="245"/>
      <c r="M954" s="249"/>
      <c r="N954" s="250"/>
      <c r="O954" s="250"/>
      <c r="P954" s="250"/>
      <c r="Q954" s="250"/>
      <c r="R954" s="250"/>
      <c r="S954" s="250"/>
      <c r="T954" s="251"/>
      <c r="AT954" s="247" t="s">
        <v>142</v>
      </c>
      <c r="AU954" s="247" t="s">
        <v>83</v>
      </c>
      <c r="AV954" s="244" t="s">
        <v>81</v>
      </c>
      <c r="AW954" s="244" t="s">
        <v>30</v>
      </c>
      <c r="AX954" s="244" t="s">
        <v>73</v>
      </c>
      <c r="AY954" s="247" t="s">
        <v>134</v>
      </c>
    </row>
    <row r="955" spans="1:65" s="244" customFormat="1" x14ac:dyDescent="0.4">
      <c r="B955" s="245"/>
      <c r="D955" s="246" t="s">
        <v>142</v>
      </c>
      <c r="E955" s="247" t="s">
        <v>1</v>
      </c>
      <c r="F955" s="248" t="s">
        <v>144</v>
      </c>
      <c r="H955" s="247" t="s">
        <v>1</v>
      </c>
      <c r="L955" s="245"/>
      <c r="M955" s="249"/>
      <c r="N955" s="250"/>
      <c r="O955" s="250"/>
      <c r="P955" s="250"/>
      <c r="Q955" s="250"/>
      <c r="R955" s="250"/>
      <c r="S955" s="250"/>
      <c r="T955" s="251"/>
      <c r="AT955" s="247" t="s">
        <v>142</v>
      </c>
      <c r="AU955" s="247" t="s">
        <v>83</v>
      </c>
      <c r="AV955" s="244" t="s">
        <v>81</v>
      </c>
      <c r="AW955" s="244" t="s">
        <v>30</v>
      </c>
      <c r="AX955" s="244" t="s">
        <v>73</v>
      </c>
      <c r="AY955" s="247" t="s">
        <v>134</v>
      </c>
    </row>
    <row r="956" spans="1:65" s="252" customFormat="1" x14ac:dyDescent="0.4">
      <c r="B956" s="253"/>
      <c r="D956" s="246" t="s">
        <v>142</v>
      </c>
      <c r="E956" s="254" t="s">
        <v>1</v>
      </c>
      <c r="F956" s="255" t="s">
        <v>724</v>
      </c>
      <c r="H956" s="256">
        <v>5</v>
      </c>
      <c r="L956" s="253"/>
      <c r="M956" s="257"/>
      <c r="N956" s="258"/>
      <c r="O956" s="258"/>
      <c r="P956" s="258"/>
      <c r="Q956" s="258"/>
      <c r="R956" s="258"/>
      <c r="S956" s="258"/>
      <c r="T956" s="259"/>
      <c r="AT956" s="254" t="s">
        <v>142</v>
      </c>
      <c r="AU956" s="254" t="s">
        <v>83</v>
      </c>
      <c r="AV956" s="252" t="s">
        <v>83</v>
      </c>
      <c r="AW956" s="252" t="s">
        <v>30</v>
      </c>
      <c r="AX956" s="252" t="s">
        <v>73</v>
      </c>
      <c r="AY956" s="254" t="s">
        <v>134</v>
      </c>
    </row>
    <row r="957" spans="1:65" s="244" customFormat="1" x14ac:dyDescent="0.4">
      <c r="B957" s="245"/>
      <c r="D957" s="246" t="s">
        <v>142</v>
      </c>
      <c r="E957" s="247" t="s">
        <v>1</v>
      </c>
      <c r="F957" s="248" t="s">
        <v>146</v>
      </c>
      <c r="H957" s="247" t="s">
        <v>1</v>
      </c>
      <c r="L957" s="245"/>
      <c r="M957" s="249"/>
      <c r="N957" s="250"/>
      <c r="O957" s="250"/>
      <c r="P957" s="250"/>
      <c r="Q957" s="250"/>
      <c r="R957" s="250"/>
      <c r="S957" s="250"/>
      <c r="T957" s="251"/>
      <c r="AT957" s="247" t="s">
        <v>142</v>
      </c>
      <c r="AU957" s="247" t="s">
        <v>83</v>
      </c>
      <c r="AV957" s="244" t="s">
        <v>81</v>
      </c>
      <c r="AW957" s="244" t="s">
        <v>30</v>
      </c>
      <c r="AX957" s="244" t="s">
        <v>73</v>
      </c>
      <c r="AY957" s="247" t="s">
        <v>134</v>
      </c>
    </row>
    <row r="958" spans="1:65" s="252" customFormat="1" x14ac:dyDescent="0.4">
      <c r="B958" s="253"/>
      <c r="D958" s="246" t="s">
        <v>142</v>
      </c>
      <c r="E958" s="254" t="s">
        <v>1</v>
      </c>
      <c r="F958" s="255" t="s">
        <v>725</v>
      </c>
      <c r="H958" s="256">
        <v>4</v>
      </c>
      <c r="L958" s="253"/>
      <c r="M958" s="257"/>
      <c r="N958" s="258"/>
      <c r="O958" s="258"/>
      <c r="P958" s="258"/>
      <c r="Q958" s="258"/>
      <c r="R958" s="258"/>
      <c r="S958" s="258"/>
      <c r="T958" s="259"/>
      <c r="AT958" s="254" t="s">
        <v>142</v>
      </c>
      <c r="AU958" s="254" t="s">
        <v>83</v>
      </c>
      <c r="AV958" s="252" t="s">
        <v>83</v>
      </c>
      <c r="AW958" s="252" t="s">
        <v>30</v>
      </c>
      <c r="AX958" s="252" t="s">
        <v>73</v>
      </c>
      <c r="AY958" s="254" t="s">
        <v>134</v>
      </c>
    </row>
    <row r="959" spans="1:65" s="244" customFormat="1" x14ac:dyDescent="0.4">
      <c r="B959" s="245"/>
      <c r="D959" s="246" t="s">
        <v>142</v>
      </c>
      <c r="E959" s="247" t="s">
        <v>1</v>
      </c>
      <c r="F959" s="248" t="s">
        <v>150</v>
      </c>
      <c r="H959" s="247" t="s">
        <v>1</v>
      </c>
      <c r="L959" s="245"/>
      <c r="M959" s="249"/>
      <c r="N959" s="250"/>
      <c r="O959" s="250"/>
      <c r="P959" s="250"/>
      <c r="Q959" s="250"/>
      <c r="R959" s="250"/>
      <c r="S959" s="250"/>
      <c r="T959" s="251"/>
      <c r="AT959" s="247" t="s">
        <v>142</v>
      </c>
      <c r="AU959" s="247" t="s">
        <v>83</v>
      </c>
      <c r="AV959" s="244" t="s">
        <v>81</v>
      </c>
      <c r="AW959" s="244" t="s">
        <v>30</v>
      </c>
      <c r="AX959" s="244" t="s">
        <v>73</v>
      </c>
      <c r="AY959" s="247" t="s">
        <v>134</v>
      </c>
    </row>
    <row r="960" spans="1:65" s="252" customFormat="1" x14ac:dyDescent="0.4">
      <c r="B960" s="253"/>
      <c r="D960" s="246" t="s">
        <v>142</v>
      </c>
      <c r="E960" s="254" t="s">
        <v>1</v>
      </c>
      <c r="F960" s="255" t="s">
        <v>725</v>
      </c>
      <c r="H960" s="256">
        <v>4</v>
      </c>
      <c r="L960" s="253"/>
      <c r="M960" s="257"/>
      <c r="N960" s="258"/>
      <c r="O960" s="258"/>
      <c r="P960" s="258"/>
      <c r="Q960" s="258"/>
      <c r="R960" s="258"/>
      <c r="S960" s="258"/>
      <c r="T960" s="259"/>
      <c r="AT960" s="254" t="s">
        <v>142</v>
      </c>
      <c r="AU960" s="254" t="s">
        <v>83</v>
      </c>
      <c r="AV960" s="252" t="s">
        <v>83</v>
      </c>
      <c r="AW960" s="252" t="s">
        <v>30</v>
      </c>
      <c r="AX960" s="252" t="s">
        <v>73</v>
      </c>
      <c r="AY960" s="254" t="s">
        <v>134</v>
      </c>
    </row>
    <row r="961" spans="1:65" s="244" customFormat="1" x14ac:dyDescent="0.4">
      <c r="B961" s="245"/>
      <c r="D961" s="246" t="s">
        <v>142</v>
      </c>
      <c r="E961" s="247" t="s">
        <v>1</v>
      </c>
      <c r="F961" s="248" t="s">
        <v>152</v>
      </c>
      <c r="H961" s="247" t="s">
        <v>1</v>
      </c>
      <c r="L961" s="245"/>
      <c r="M961" s="249"/>
      <c r="N961" s="250"/>
      <c r="O961" s="250"/>
      <c r="P961" s="250"/>
      <c r="Q961" s="250"/>
      <c r="R961" s="250"/>
      <c r="S961" s="250"/>
      <c r="T961" s="251"/>
      <c r="AT961" s="247" t="s">
        <v>142</v>
      </c>
      <c r="AU961" s="247" t="s">
        <v>83</v>
      </c>
      <c r="AV961" s="244" t="s">
        <v>81</v>
      </c>
      <c r="AW961" s="244" t="s">
        <v>30</v>
      </c>
      <c r="AX961" s="244" t="s">
        <v>73</v>
      </c>
      <c r="AY961" s="247" t="s">
        <v>134</v>
      </c>
    </row>
    <row r="962" spans="1:65" s="252" customFormat="1" x14ac:dyDescent="0.4">
      <c r="B962" s="253"/>
      <c r="D962" s="246" t="s">
        <v>142</v>
      </c>
      <c r="E962" s="254" t="s">
        <v>1</v>
      </c>
      <c r="F962" s="255" t="s">
        <v>725</v>
      </c>
      <c r="H962" s="256">
        <v>4</v>
      </c>
      <c r="L962" s="253"/>
      <c r="M962" s="257"/>
      <c r="N962" s="258"/>
      <c r="O962" s="258"/>
      <c r="P962" s="258"/>
      <c r="Q962" s="258"/>
      <c r="R962" s="258"/>
      <c r="S962" s="258"/>
      <c r="T962" s="259"/>
      <c r="AT962" s="254" t="s">
        <v>142</v>
      </c>
      <c r="AU962" s="254" t="s">
        <v>83</v>
      </c>
      <c r="AV962" s="252" t="s">
        <v>83</v>
      </c>
      <c r="AW962" s="252" t="s">
        <v>30</v>
      </c>
      <c r="AX962" s="252" t="s">
        <v>73</v>
      </c>
      <c r="AY962" s="254" t="s">
        <v>134</v>
      </c>
    </row>
    <row r="963" spans="1:65" s="244" customFormat="1" x14ac:dyDescent="0.4">
      <c r="B963" s="245"/>
      <c r="D963" s="246" t="s">
        <v>142</v>
      </c>
      <c r="E963" s="247" t="s">
        <v>1</v>
      </c>
      <c r="F963" s="248" t="s">
        <v>154</v>
      </c>
      <c r="H963" s="247" t="s">
        <v>1</v>
      </c>
      <c r="L963" s="245"/>
      <c r="M963" s="249"/>
      <c r="N963" s="250"/>
      <c r="O963" s="250"/>
      <c r="P963" s="250"/>
      <c r="Q963" s="250"/>
      <c r="R963" s="250"/>
      <c r="S963" s="250"/>
      <c r="T963" s="251"/>
      <c r="AT963" s="247" t="s">
        <v>142</v>
      </c>
      <c r="AU963" s="247" t="s">
        <v>83</v>
      </c>
      <c r="AV963" s="244" t="s">
        <v>81</v>
      </c>
      <c r="AW963" s="244" t="s">
        <v>30</v>
      </c>
      <c r="AX963" s="244" t="s">
        <v>73</v>
      </c>
      <c r="AY963" s="247" t="s">
        <v>134</v>
      </c>
    </row>
    <row r="964" spans="1:65" s="252" customFormat="1" x14ac:dyDescent="0.4">
      <c r="B964" s="253"/>
      <c r="D964" s="246" t="s">
        <v>142</v>
      </c>
      <c r="E964" s="254" t="s">
        <v>1</v>
      </c>
      <c r="F964" s="255" t="s">
        <v>725</v>
      </c>
      <c r="H964" s="256">
        <v>4</v>
      </c>
      <c r="L964" s="253"/>
      <c r="M964" s="257"/>
      <c r="N964" s="258"/>
      <c r="O964" s="258"/>
      <c r="P964" s="258"/>
      <c r="Q964" s="258"/>
      <c r="R964" s="258"/>
      <c r="S964" s="258"/>
      <c r="T964" s="259"/>
      <c r="AT964" s="254" t="s">
        <v>142</v>
      </c>
      <c r="AU964" s="254" t="s">
        <v>83</v>
      </c>
      <c r="AV964" s="252" t="s">
        <v>83</v>
      </c>
      <c r="AW964" s="252" t="s">
        <v>30</v>
      </c>
      <c r="AX964" s="252" t="s">
        <v>73</v>
      </c>
      <c r="AY964" s="254" t="s">
        <v>134</v>
      </c>
    </row>
    <row r="965" spans="1:65" s="244" customFormat="1" x14ac:dyDescent="0.4">
      <c r="B965" s="245"/>
      <c r="D965" s="246" t="s">
        <v>142</v>
      </c>
      <c r="E965" s="247" t="s">
        <v>1</v>
      </c>
      <c r="F965" s="248" t="s">
        <v>156</v>
      </c>
      <c r="H965" s="247" t="s">
        <v>1</v>
      </c>
      <c r="L965" s="245"/>
      <c r="M965" s="249"/>
      <c r="N965" s="250"/>
      <c r="O965" s="250"/>
      <c r="P965" s="250"/>
      <c r="Q965" s="250"/>
      <c r="R965" s="250"/>
      <c r="S965" s="250"/>
      <c r="T965" s="251"/>
      <c r="AT965" s="247" t="s">
        <v>142</v>
      </c>
      <c r="AU965" s="247" t="s">
        <v>83</v>
      </c>
      <c r="AV965" s="244" t="s">
        <v>81</v>
      </c>
      <c r="AW965" s="244" t="s">
        <v>30</v>
      </c>
      <c r="AX965" s="244" t="s">
        <v>73</v>
      </c>
      <c r="AY965" s="247" t="s">
        <v>134</v>
      </c>
    </row>
    <row r="966" spans="1:65" s="252" customFormat="1" x14ac:dyDescent="0.4">
      <c r="B966" s="253"/>
      <c r="D966" s="246" t="s">
        <v>142</v>
      </c>
      <c r="E966" s="254" t="s">
        <v>1</v>
      </c>
      <c r="F966" s="255" t="s">
        <v>726</v>
      </c>
      <c r="H966" s="256">
        <v>6</v>
      </c>
      <c r="L966" s="253"/>
      <c r="M966" s="257"/>
      <c r="N966" s="258"/>
      <c r="O966" s="258"/>
      <c r="P966" s="258"/>
      <c r="Q966" s="258"/>
      <c r="R966" s="258"/>
      <c r="S966" s="258"/>
      <c r="T966" s="259"/>
      <c r="AT966" s="254" t="s">
        <v>142</v>
      </c>
      <c r="AU966" s="254" t="s">
        <v>83</v>
      </c>
      <c r="AV966" s="252" t="s">
        <v>83</v>
      </c>
      <c r="AW966" s="252" t="s">
        <v>30</v>
      </c>
      <c r="AX966" s="252" t="s">
        <v>73</v>
      </c>
      <c r="AY966" s="254" t="s">
        <v>134</v>
      </c>
    </row>
    <row r="967" spans="1:65" s="244" customFormat="1" x14ac:dyDescent="0.4">
      <c r="B967" s="245"/>
      <c r="D967" s="246" t="s">
        <v>142</v>
      </c>
      <c r="E967" s="247" t="s">
        <v>1</v>
      </c>
      <c r="F967" s="248" t="s">
        <v>158</v>
      </c>
      <c r="H967" s="247" t="s">
        <v>1</v>
      </c>
      <c r="L967" s="245"/>
      <c r="M967" s="249"/>
      <c r="N967" s="250"/>
      <c r="O967" s="250"/>
      <c r="P967" s="250"/>
      <c r="Q967" s="250"/>
      <c r="R967" s="250"/>
      <c r="S967" s="250"/>
      <c r="T967" s="251"/>
      <c r="AT967" s="247" t="s">
        <v>142</v>
      </c>
      <c r="AU967" s="247" t="s">
        <v>83</v>
      </c>
      <c r="AV967" s="244" t="s">
        <v>81</v>
      </c>
      <c r="AW967" s="244" t="s">
        <v>30</v>
      </c>
      <c r="AX967" s="244" t="s">
        <v>73</v>
      </c>
      <c r="AY967" s="247" t="s">
        <v>134</v>
      </c>
    </row>
    <row r="968" spans="1:65" s="252" customFormat="1" x14ac:dyDescent="0.4">
      <c r="B968" s="253"/>
      <c r="D968" s="246" t="s">
        <v>142</v>
      </c>
      <c r="E968" s="254" t="s">
        <v>1</v>
      </c>
      <c r="F968" s="255" t="s">
        <v>725</v>
      </c>
      <c r="H968" s="256">
        <v>4</v>
      </c>
      <c r="L968" s="253"/>
      <c r="M968" s="257"/>
      <c r="N968" s="258"/>
      <c r="O968" s="258"/>
      <c r="P968" s="258"/>
      <c r="Q968" s="258"/>
      <c r="R968" s="258"/>
      <c r="S968" s="258"/>
      <c r="T968" s="259"/>
      <c r="AT968" s="254" t="s">
        <v>142</v>
      </c>
      <c r="AU968" s="254" t="s">
        <v>83</v>
      </c>
      <c r="AV968" s="252" t="s">
        <v>83</v>
      </c>
      <c r="AW968" s="252" t="s">
        <v>30</v>
      </c>
      <c r="AX968" s="252" t="s">
        <v>73</v>
      </c>
      <c r="AY968" s="254" t="s">
        <v>134</v>
      </c>
    </row>
    <row r="969" spans="1:65" s="244" customFormat="1" x14ac:dyDescent="0.4">
      <c r="B969" s="245"/>
      <c r="D969" s="246" t="s">
        <v>142</v>
      </c>
      <c r="E969" s="247" t="s">
        <v>1</v>
      </c>
      <c r="F969" s="248" t="s">
        <v>160</v>
      </c>
      <c r="H969" s="247" t="s">
        <v>1</v>
      </c>
      <c r="L969" s="245"/>
      <c r="M969" s="249"/>
      <c r="N969" s="250"/>
      <c r="O969" s="250"/>
      <c r="P969" s="250"/>
      <c r="Q969" s="250"/>
      <c r="R969" s="250"/>
      <c r="S969" s="250"/>
      <c r="T969" s="251"/>
      <c r="AT969" s="247" t="s">
        <v>142</v>
      </c>
      <c r="AU969" s="247" t="s">
        <v>83</v>
      </c>
      <c r="AV969" s="244" t="s">
        <v>81</v>
      </c>
      <c r="AW969" s="244" t="s">
        <v>30</v>
      </c>
      <c r="AX969" s="244" t="s">
        <v>73</v>
      </c>
      <c r="AY969" s="247" t="s">
        <v>134</v>
      </c>
    </row>
    <row r="970" spans="1:65" s="252" customFormat="1" x14ac:dyDescent="0.4">
      <c r="B970" s="253"/>
      <c r="D970" s="246" t="s">
        <v>142</v>
      </c>
      <c r="E970" s="254" t="s">
        <v>1</v>
      </c>
      <c r="F970" s="255" t="s">
        <v>725</v>
      </c>
      <c r="H970" s="256">
        <v>4</v>
      </c>
      <c r="L970" s="253"/>
      <c r="M970" s="257"/>
      <c r="N970" s="258"/>
      <c r="O970" s="258"/>
      <c r="P970" s="258"/>
      <c r="Q970" s="258"/>
      <c r="R970" s="258"/>
      <c r="S970" s="258"/>
      <c r="T970" s="259"/>
      <c r="AT970" s="254" t="s">
        <v>142</v>
      </c>
      <c r="AU970" s="254" t="s">
        <v>83</v>
      </c>
      <c r="AV970" s="252" t="s">
        <v>83</v>
      </c>
      <c r="AW970" s="252" t="s">
        <v>30</v>
      </c>
      <c r="AX970" s="252" t="s">
        <v>73</v>
      </c>
      <c r="AY970" s="254" t="s">
        <v>134</v>
      </c>
    </row>
    <row r="971" spans="1:65" s="260" customFormat="1" x14ac:dyDescent="0.4">
      <c r="B971" s="261"/>
      <c r="D971" s="246" t="s">
        <v>142</v>
      </c>
      <c r="E971" s="262" t="s">
        <v>1</v>
      </c>
      <c r="F971" s="263" t="s">
        <v>164</v>
      </c>
      <c r="H971" s="264">
        <v>35</v>
      </c>
      <c r="L971" s="261"/>
      <c r="M971" s="265"/>
      <c r="N971" s="266"/>
      <c r="O971" s="266"/>
      <c r="P971" s="266"/>
      <c r="Q971" s="266"/>
      <c r="R971" s="266"/>
      <c r="S971" s="266"/>
      <c r="T971" s="267"/>
      <c r="AT971" s="262" t="s">
        <v>142</v>
      </c>
      <c r="AU971" s="262" t="s">
        <v>83</v>
      </c>
      <c r="AV971" s="260" t="s">
        <v>140</v>
      </c>
      <c r="AW971" s="260" t="s">
        <v>30</v>
      </c>
      <c r="AX971" s="260" t="s">
        <v>81</v>
      </c>
      <c r="AY971" s="262" t="s">
        <v>134</v>
      </c>
    </row>
    <row r="972" spans="1:65" s="152" customFormat="1" ht="16.5" customHeight="1" x14ac:dyDescent="0.4">
      <c r="A972" s="149"/>
      <c r="B972" s="150"/>
      <c r="C972" s="230" t="s">
        <v>727</v>
      </c>
      <c r="D972" s="230" t="s">
        <v>136</v>
      </c>
      <c r="E972" s="231" t="s">
        <v>728</v>
      </c>
      <c r="F972" s="232" t="s">
        <v>729</v>
      </c>
      <c r="G972" s="233" t="s">
        <v>228</v>
      </c>
      <c r="H972" s="234">
        <v>3</v>
      </c>
      <c r="I972" s="75">
        <v>250</v>
      </c>
      <c r="J972" s="235">
        <f>ROUND(I972*H972,2)</f>
        <v>750</v>
      </c>
      <c r="K972" s="236"/>
      <c r="L972" s="150"/>
      <c r="M972" s="237" t="s">
        <v>1</v>
      </c>
      <c r="N972" s="238" t="s">
        <v>38</v>
      </c>
      <c r="O972" s="239"/>
      <c r="P972" s="240">
        <f>O972*H972</f>
        <v>0</v>
      </c>
      <c r="Q972" s="240">
        <v>2.0000000000000001E-4</v>
      </c>
      <c r="R972" s="240">
        <f>Q972*H972</f>
        <v>6.0000000000000006E-4</v>
      </c>
      <c r="S972" s="240">
        <v>0</v>
      </c>
      <c r="T972" s="241">
        <f>S972*H972</f>
        <v>0</v>
      </c>
      <c r="U972" s="149"/>
      <c r="V972" s="149"/>
      <c r="W972" s="149"/>
      <c r="X972" s="149"/>
      <c r="Y972" s="149"/>
      <c r="Z972" s="149"/>
      <c r="AA972" s="149"/>
      <c r="AB972" s="149"/>
      <c r="AC972" s="149"/>
      <c r="AD972" s="149"/>
      <c r="AE972" s="149"/>
      <c r="AR972" s="242" t="s">
        <v>307</v>
      </c>
      <c r="AT972" s="242" t="s">
        <v>136</v>
      </c>
      <c r="AU972" s="242" t="s">
        <v>83</v>
      </c>
      <c r="AY972" s="142" t="s">
        <v>134</v>
      </c>
      <c r="BE972" s="243">
        <f>IF(N972="základní",J972,0)</f>
        <v>750</v>
      </c>
      <c r="BF972" s="243">
        <f>IF(N972="snížená",J972,0)</f>
        <v>0</v>
      </c>
      <c r="BG972" s="243">
        <f>IF(N972="zákl. přenesená",J972,0)</f>
        <v>0</v>
      </c>
      <c r="BH972" s="243">
        <f>IF(N972="sníž. přenesená",J972,0)</f>
        <v>0</v>
      </c>
      <c r="BI972" s="243">
        <f>IF(N972="nulová",J972,0)</f>
        <v>0</v>
      </c>
      <c r="BJ972" s="142" t="s">
        <v>81</v>
      </c>
      <c r="BK972" s="243">
        <f>ROUND(I972*H972,2)</f>
        <v>750</v>
      </c>
      <c r="BL972" s="142" t="s">
        <v>307</v>
      </c>
      <c r="BM972" s="242" t="s">
        <v>730</v>
      </c>
    </row>
    <row r="973" spans="1:65" s="244" customFormat="1" x14ac:dyDescent="0.4">
      <c r="B973" s="245"/>
      <c r="D973" s="246" t="s">
        <v>142</v>
      </c>
      <c r="E973" s="247" t="s">
        <v>1</v>
      </c>
      <c r="F973" s="248" t="s">
        <v>652</v>
      </c>
      <c r="H973" s="247" t="s">
        <v>1</v>
      </c>
      <c r="L973" s="245"/>
      <c r="M973" s="249"/>
      <c r="N973" s="250"/>
      <c r="O973" s="250"/>
      <c r="P973" s="250"/>
      <c r="Q973" s="250"/>
      <c r="R973" s="250"/>
      <c r="S973" s="250"/>
      <c r="T973" s="251"/>
      <c r="AT973" s="247" t="s">
        <v>142</v>
      </c>
      <c r="AU973" s="247" t="s">
        <v>83</v>
      </c>
      <c r="AV973" s="244" t="s">
        <v>81</v>
      </c>
      <c r="AW973" s="244" t="s">
        <v>30</v>
      </c>
      <c r="AX973" s="244" t="s">
        <v>73</v>
      </c>
      <c r="AY973" s="247" t="s">
        <v>134</v>
      </c>
    </row>
    <row r="974" spans="1:65" s="244" customFormat="1" x14ac:dyDescent="0.4">
      <c r="B974" s="245"/>
      <c r="D974" s="246" t="s">
        <v>142</v>
      </c>
      <c r="E974" s="247" t="s">
        <v>1</v>
      </c>
      <c r="F974" s="248" t="s">
        <v>144</v>
      </c>
      <c r="H974" s="247" t="s">
        <v>1</v>
      </c>
      <c r="L974" s="245"/>
      <c r="M974" s="249"/>
      <c r="N974" s="250"/>
      <c r="O974" s="250"/>
      <c r="P974" s="250"/>
      <c r="Q974" s="250"/>
      <c r="R974" s="250"/>
      <c r="S974" s="250"/>
      <c r="T974" s="251"/>
      <c r="AT974" s="247" t="s">
        <v>142</v>
      </c>
      <c r="AU974" s="247" t="s">
        <v>83</v>
      </c>
      <c r="AV974" s="244" t="s">
        <v>81</v>
      </c>
      <c r="AW974" s="244" t="s">
        <v>30</v>
      </c>
      <c r="AX974" s="244" t="s">
        <v>73</v>
      </c>
      <c r="AY974" s="247" t="s">
        <v>134</v>
      </c>
    </row>
    <row r="975" spans="1:65" s="252" customFormat="1" x14ac:dyDescent="0.4">
      <c r="B975" s="253"/>
      <c r="D975" s="246" t="s">
        <v>142</v>
      </c>
      <c r="E975" s="254" t="s">
        <v>1</v>
      </c>
      <c r="F975" s="255" t="s">
        <v>449</v>
      </c>
      <c r="H975" s="256">
        <v>1</v>
      </c>
      <c r="L975" s="253"/>
      <c r="M975" s="257"/>
      <c r="N975" s="258"/>
      <c r="O975" s="258"/>
      <c r="P975" s="258"/>
      <c r="Q975" s="258"/>
      <c r="R975" s="258"/>
      <c r="S975" s="258"/>
      <c r="T975" s="259"/>
      <c r="AT975" s="254" t="s">
        <v>142</v>
      </c>
      <c r="AU975" s="254" t="s">
        <v>83</v>
      </c>
      <c r="AV975" s="252" t="s">
        <v>83</v>
      </c>
      <c r="AW975" s="252" t="s">
        <v>30</v>
      </c>
      <c r="AX975" s="252" t="s">
        <v>73</v>
      </c>
      <c r="AY975" s="254" t="s">
        <v>134</v>
      </c>
    </row>
    <row r="976" spans="1:65" s="244" customFormat="1" x14ac:dyDescent="0.4">
      <c r="B976" s="245"/>
      <c r="D976" s="246" t="s">
        <v>142</v>
      </c>
      <c r="E976" s="247" t="s">
        <v>1</v>
      </c>
      <c r="F976" s="248" t="s">
        <v>156</v>
      </c>
      <c r="H976" s="247" t="s">
        <v>1</v>
      </c>
      <c r="L976" s="245"/>
      <c r="M976" s="249"/>
      <c r="N976" s="250"/>
      <c r="O976" s="250"/>
      <c r="P976" s="250"/>
      <c r="Q976" s="250"/>
      <c r="R976" s="250"/>
      <c r="S976" s="250"/>
      <c r="T976" s="251"/>
      <c r="AT976" s="247" t="s">
        <v>142</v>
      </c>
      <c r="AU976" s="247" t="s">
        <v>83</v>
      </c>
      <c r="AV976" s="244" t="s">
        <v>81</v>
      </c>
      <c r="AW976" s="244" t="s">
        <v>30</v>
      </c>
      <c r="AX976" s="244" t="s">
        <v>73</v>
      </c>
      <c r="AY976" s="247" t="s">
        <v>134</v>
      </c>
    </row>
    <row r="977" spans="1:65" s="252" customFormat="1" x14ac:dyDescent="0.4">
      <c r="B977" s="253"/>
      <c r="D977" s="246" t="s">
        <v>142</v>
      </c>
      <c r="E977" s="254" t="s">
        <v>1</v>
      </c>
      <c r="F977" s="255" t="s">
        <v>230</v>
      </c>
      <c r="H977" s="256">
        <v>2</v>
      </c>
      <c r="L977" s="253"/>
      <c r="M977" s="257"/>
      <c r="N977" s="258"/>
      <c r="O977" s="258"/>
      <c r="P977" s="258"/>
      <c r="Q977" s="258"/>
      <c r="R977" s="258"/>
      <c r="S977" s="258"/>
      <c r="T977" s="259"/>
      <c r="AT977" s="254" t="s">
        <v>142</v>
      </c>
      <c r="AU977" s="254" t="s">
        <v>83</v>
      </c>
      <c r="AV977" s="252" t="s">
        <v>83</v>
      </c>
      <c r="AW977" s="252" t="s">
        <v>30</v>
      </c>
      <c r="AX977" s="252" t="s">
        <v>73</v>
      </c>
      <c r="AY977" s="254" t="s">
        <v>134</v>
      </c>
    </row>
    <row r="978" spans="1:65" s="260" customFormat="1" x14ac:dyDescent="0.4">
      <c r="B978" s="261"/>
      <c r="D978" s="246" t="s">
        <v>142</v>
      </c>
      <c r="E978" s="262" t="s">
        <v>1</v>
      </c>
      <c r="F978" s="263" t="s">
        <v>164</v>
      </c>
      <c r="H978" s="264">
        <v>3</v>
      </c>
      <c r="L978" s="261"/>
      <c r="M978" s="265"/>
      <c r="N978" s="266"/>
      <c r="O978" s="266"/>
      <c r="P978" s="266"/>
      <c r="Q978" s="266"/>
      <c r="R978" s="266"/>
      <c r="S978" s="266"/>
      <c r="T978" s="267"/>
      <c r="AT978" s="262" t="s">
        <v>142</v>
      </c>
      <c r="AU978" s="262" t="s">
        <v>83</v>
      </c>
      <c r="AV978" s="260" t="s">
        <v>140</v>
      </c>
      <c r="AW978" s="260" t="s">
        <v>30</v>
      </c>
      <c r="AX978" s="260" t="s">
        <v>81</v>
      </c>
      <c r="AY978" s="262" t="s">
        <v>134</v>
      </c>
    </row>
    <row r="979" spans="1:65" s="152" customFormat="1" ht="16.5" customHeight="1" x14ac:dyDescent="0.4">
      <c r="A979" s="149"/>
      <c r="B979" s="150"/>
      <c r="C979" s="230" t="s">
        <v>731</v>
      </c>
      <c r="D979" s="230" t="s">
        <v>136</v>
      </c>
      <c r="E979" s="231" t="s">
        <v>732</v>
      </c>
      <c r="F979" s="232" t="s">
        <v>733</v>
      </c>
      <c r="G979" s="233" t="s">
        <v>192</v>
      </c>
      <c r="H979" s="234">
        <v>81.180000000000007</v>
      </c>
      <c r="I979" s="75">
        <v>250</v>
      </c>
      <c r="J979" s="235">
        <f>ROUND(I979*H979,2)</f>
        <v>20295</v>
      </c>
      <c r="K979" s="236"/>
      <c r="L979" s="150"/>
      <c r="M979" s="237" t="s">
        <v>1</v>
      </c>
      <c r="N979" s="238" t="s">
        <v>38</v>
      </c>
      <c r="O979" s="239"/>
      <c r="P979" s="240">
        <f>O979*H979</f>
        <v>0</v>
      </c>
      <c r="Q979" s="240">
        <v>3.2000000000000003E-4</v>
      </c>
      <c r="R979" s="240">
        <f>Q979*H979</f>
        <v>2.5977600000000003E-2</v>
      </c>
      <c r="S979" s="240">
        <v>0</v>
      </c>
      <c r="T979" s="241">
        <f>S979*H979</f>
        <v>0</v>
      </c>
      <c r="U979" s="149"/>
      <c r="V979" s="149"/>
      <c r="W979" s="149"/>
      <c r="X979" s="149"/>
      <c r="Y979" s="149"/>
      <c r="Z979" s="149"/>
      <c r="AA979" s="149"/>
      <c r="AB979" s="149"/>
      <c r="AC979" s="149"/>
      <c r="AD979" s="149"/>
      <c r="AE979" s="149"/>
      <c r="AR979" s="242" t="s">
        <v>307</v>
      </c>
      <c r="AT979" s="242" t="s">
        <v>136</v>
      </c>
      <c r="AU979" s="242" t="s">
        <v>83</v>
      </c>
      <c r="AY979" s="142" t="s">
        <v>134</v>
      </c>
      <c r="BE979" s="243">
        <f>IF(N979="základní",J979,0)</f>
        <v>20295</v>
      </c>
      <c r="BF979" s="243">
        <f>IF(N979="snížená",J979,0)</f>
        <v>0</v>
      </c>
      <c r="BG979" s="243">
        <f>IF(N979="zákl. přenesená",J979,0)</f>
        <v>0</v>
      </c>
      <c r="BH979" s="243">
        <f>IF(N979="sníž. přenesená",J979,0)</f>
        <v>0</v>
      </c>
      <c r="BI979" s="243">
        <f>IF(N979="nulová",J979,0)</f>
        <v>0</v>
      </c>
      <c r="BJ979" s="142" t="s">
        <v>81</v>
      </c>
      <c r="BK979" s="243">
        <f>ROUND(I979*H979,2)</f>
        <v>20295</v>
      </c>
      <c r="BL979" s="142" t="s">
        <v>307</v>
      </c>
      <c r="BM979" s="242" t="s">
        <v>734</v>
      </c>
    </row>
    <row r="980" spans="1:65" s="244" customFormat="1" x14ac:dyDescent="0.4">
      <c r="B980" s="245"/>
      <c r="D980" s="246" t="s">
        <v>142</v>
      </c>
      <c r="E980" s="247" t="s">
        <v>1</v>
      </c>
      <c r="F980" s="248" t="s">
        <v>652</v>
      </c>
      <c r="H980" s="247" t="s">
        <v>1</v>
      </c>
      <c r="L980" s="245"/>
      <c r="M980" s="249"/>
      <c r="N980" s="250"/>
      <c r="O980" s="250"/>
      <c r="P980" s="250"/>
      <c r="Q980" s="250"/>
      <c r="R980" s="250"/>
      <c r="S980" s="250"/>
      <c r="T980" s="251"/>
      <c r="AT980" s="247" t="s">
        <v>142</v>
      </c>
      <c r="AU980" s="247" t="s">
        <v>83</v>
      </c>
      <c r="AV980" s="244" t="s">
        <v>81</v>
      </c>
      <c r="AW980" s="244" t="s">
        <v>30</v>
      </c>
      <c r="AX980" s="244" t="s">
        <v>73</v>
      </c>
      <c r="AY980" s="247" t="s">
        <v>134</v>
      </c>
    </row>
    <row r="981" spans="1:65" s="244" customFormat="1" x14ac:dyDescent="0.4">
      <c r="B981" s="245"/>
      <c r="D981" s="246" t="s">
        <v>142</v>
      </c>
      <c r="E981" s="247" t="s">
        <v>1</v>
      </c>
      <c r="F981" s="248" t="s">
        <v>144</v>
      </c>
      <c r="H981" s="247" t="s">
        <v>1</v>
      </c>
      <c r="L981" s="245"/>
      <c r="M981" s="249"/>
      <c r="N981" s="250"/>
      <c r="O981" s="250"/>
      <c r="P981" s="250"/>
      <c r="Q981" s="250"/>
      <c r="R981" s="250"/>
      <c r="S981" s="250"/>
      <c r="T981" s="251"/>
      <c r="AT981" s="247" t="s">
        <v>142</v>
      </c>
      <c r="AU981" s="247" t="s">
        <v>83</v>
      </c>
      <c r="AV981" s="244" t="s">
        <v>81</v>
      </c>
      <c r="AW981" s="244" t="s">
        <v>30</v>
      </c>
      <c r="AX981" s="244" t="s">
        <v>73</v>
      </c>
      <c r="AY981" s="247" t="s">
        <v>134</v>
      </c>
    </row>
    <row r="982" spans="1:65" s="252" customFormat="1" x14ac:dyDescent="0.4">
      <c r="B982" s="253"/>
      <c r="D982" s="246" t="s">
        <v>142</v>
      </c>
      <c r="E982" s="254" t="s">
        <v>1</v>
      </c>
      <c r="F982" s="255" t="s">
        <v>702</v>
      </c>
      <c r="H982" s="256">
        <v>4.58</v>
      </c>
      <c r="L982" s="253"/>
      <c r="M982" s="257"/>
      <c r="N982" s="258"/>
      <c r="O982" s="258"/>
      <c r="P982" s="258"/>
      <c r="Q982" s="258"/>
      <c r="R982" s="258"/>
      <c r="S982" s="258"/>
      <c r="T982" s="259"/>
      <c r="AT982" s="254" t="s">
        <v>142</v>
      </c>
      <c r="AU982" s="254" t="s">
        <v>83</v>
      </c>
      <c r="AV982" s="252" t="s">
        <v>83</v>
      </c>
      <c r="AW982" s="252" t="s">
        <v>30</v>
      </c>
      <c r="AX982" s="252" t="s">
        <v>73</v>
      </c>
      <c r="AY982" s="254" t="s">
        <v>134</v>
      </c>
    </row>
    <row r="983" spans="1:65" s="252" customFormat="1" x14ac:dyDescent="0.4">
      <c r="B983" s="253"/>
      <c r="D983" s="246" t="s">
        <v>142</v>
      </c>
      <c r="E983" s="254" t="s">
        <v>1</v>
      </c>
      <c r="F983" s="255" t="s">
        <v>703</v>
      </c>
      <c r="H983" s="256">
        <v>3.85</v>
      </c>
      <c r="L983" s="253"/>
      <c r="M983" s="257"/>
      <c r="N983" s="258"/>
      <c r="O983" s="258"/>
      <c r="P983" s="258"/>
      <c r="Q983" s="258"/>
      <c r="R983" s="258"/>
      <c r="S983" s="258"/>
      <c r="T983" s="259"/>
      <c r="AT983" s="254" t="s">
        <v>142</v>
      </c>
      <c r="AU983" s="254" t="s">
        <v>83</v>
      </c>
      <c r="AV983" s="252" t="s">
        <v>83</v>
      </c>
      <c r="AW983" s="252" t="s">
        <v>30</v>
      </c>
      <c r="AX983" s="252" t="s">
        <v>73</v>
      </c>
      <c r="AY983" s="254" t="s">
        <v>134</v>
      </c>
    </row>
    <row r="984" spans="1:65" s="244" customFormat="1" x14ac:dyDescent="0.4">
      <c r="B984" s="245"/>
      <c r="D984" s="246" t="s">
        <v>142</v>
      </c>
      <c r="E984" s="247" t="s">
        <v>1</v>
      </c>
      <c r="F984" s="248" t="s">
        <v>187</v>
      </c>
      <c r="H984" s="247" t="s">
        <v>1</v>
      </c>
      <c r="L984" s="245"/>
      <c r="M984" s="249"/>
      <c r="N984" s="250"/>
      <c r="O984" s="250"/>
      <c r="P984" s="250"/>
      <c r="Q984" s="250"/>
      <c r="R984" s="250"/>
      <c r="S984" s="250"/>
      <c r="T984" s="251"/>
      <c r="AT984" s="247" t="s">
        <v>142</v>
      </c>
      <c r="AU984" s="247" t="s">
        <v>83</v>
      </c>
      <c r="AV984" s="244" t="s">
        <v>81</v>
      </c>
      <c r="AW984" s="244" t="s">
        <v>30</v>
      </c>
      <c r="AX984" s="244" t="s">
        <v>73</v>
      </c>
      <c r="AY984" s="247" t="s">
        <v>134</v>
      </c>
    </row>
    <row r="985" spans="1:65" s="252" customFormat="1" x14ac:dyDescent="0.4">
      <c r="B985" s="253"/>
      <c r="D985" s="246" t="s">
        <v>142</v>
      </c>
      <c r="E985" s="254" t="s">
        <v>1</v>
      </c>
      <c r="F985" s="255" t="s">
        <v>704</v>
      </c>
      <c r="H985" s="256">
        <v>-0.8</v>
      </c>
      <c r="L985" s="253"/>
      <c r="M985" s="257"/>
      <c r="N985" s="258"/>
      <c r="O985" s="258"/>
      <c r="P985" s="258"/>
      <c r="Q985" s="258"/>
      <c r="R985" s="258"/>
      <c r="S985" s="258"/>
      <c r="T985" s="259"/>
      <c r="AT985" s="254" t="s">
        <v>142</v>
      </c>
      <c r="AU985" s="254" t="s">
        <v>83</v>
      </c>
      <c r="AV985" s="252" t="s">
        <v>83</v>
      </c>
      <c r="AW985" s="252" t="s">
        <v>30</v>
      </c>
      <c r="AX985" s="252" t="s">
        <v>73</v>
      </c>
      <c r="AY985" s="254" t="s">
        <v>134</v>
      </c>
    </row>
    <row r="986" spans="1:65" s="244" customFormat="1" x14ac:dyDescent="0.4">
      <c r="B986" s="245"/>
      <c r="D986" s="246" t="s">
        <v>142</v>
      </c>
      <c r="E986" s="247" t="s">
        <v>1</v>
      </c>
      <c r="F986" s="248" t="s">
        <v>146</v>
      </c>
      <c r="H986" s="247" t="s">
        <v>1</v>
      </c>
      <c r="L986" s="245"/>
      <c r="M986" s="249"/>
      <c r="N986" s="250"/>
      <c r="O986" s="250"/>
      <c r="P986" s="250"/>
      <c r="Q986" s="250"/>
      <c r="R986" s="250"/>
      <c r="S986" s="250"/>
      <c r="T986" s="251"/>
      <c r="AT986" s="247" t="s">
        <v>142</v>
      </c>
      <c r="AU986" s="247" t="s">
        <v>83</v>
      </c>
      <c r="AV986" s="244" t="s">
        <v>81</v>
      </c>
      <c r="AW986" s="244" t="s">
        <v>30</v>
      </c>
      <c r="AX986" s="244" t="s">
        <v>73</v>
      </c>
      <c r="AY986" s="247" t="s">
        <v>134</v>
      </c>
    </row>
    <row r="987" spans="1:65" s="252" customFormat="1" x14ac:dyDescent="0.4">
      <c r="B987" s="253"/>
      <c r="D987" s="246" t="s">
        <v>142</v>
      </c>
      <c r="E987" s="254" t="s">
        <v>1</v>
      </c>
      <c r="F987" s="255" t="s">
        <v>705</v>
      </c>
      <c r="H987" s="256">
        <v>3.15</v>
      </c>
      <c r="L987" s="253"/>
      <c r="M987" s="257"/>
      <c r="N987" s="258"/>
      <c r="O987" s="258"/>
      <c r="P987" s="258"/>
      <c r="Q987" s="258"/>
      <c r="R987" s="258"/>
      <c r="S987" s="258"/>
      <c r="T987" s="259"/>
      <c r="AT987" s="254" t="s">
        <v>142</v>
      </c>
      <c r="AU987" s="254" t="s">
        <v>83</v>
      </c>
      <c r="AV987" s="252" t="s">
        <v>83</v>
      </c>
      <c r="AW987" s="252" t="s">
        <v>30</v>
      </c>
      <c r="AX987" s="252" t="s">
        <v>73</v>
      </c>
      <c r="AY987" s="254" t="s">
        <v>134</v>
      </c>
    </row>
    <row r="988" spans="1:65" s="252" customFormat="1" x14ac:dyDescent="0.4">
      <c r="B988" s="253"/>
      <c r="D988" s="246" t="s">
        <v>142</v>
      </c>
      <c r="E988" s="254" t="s">
        <v>1</v>
      </c>
      <c r="F988" s="255" t="s">
        <v>706</v>
      </c>
      <c r="H988" s="256">
        <v>3.88</v>
      </c>
      <c r="L988" s="253"/>
      <c r="M988" s="257"/>
      <c r="N988" s="258"/>
      <c r="O988" s="258"/>
      <c r="P988" s="258"/>
      <c r="Q988" s="258"/>
      <c r="R988" s="258"/>
      <c r="S988" s="258"/>
      <c r="T988" s="259"/>
      <c r="AT988" s="254" t="s">
        <v>142</v>
      </c>
      <c r="AU988" s="254" t="s">
        <v>83</v>
      </c>
      <c r="AV988" s="252" t="s">
        <v>83</v>
      </c>
      <c r="AW988" s="252" t="s">
        <v>30</v>
      </c>
      <c r="AX988" s="252" t="s">
        <v>73</v>
      </c>
      <c r="AY988" s="254" t="s">
        <v>134</v>
      </c>
    </row>
    <row r="989" spans="1:65" s="244" customFormat="1" x14ac:dyDescent="0.4">
      <c r="B989" s="245"/>
      <c r="D989" s="246" t="s">
        <v>142</v>
      </c>
      <c r="E989" s="247" t="s">
        <v>1</v>
      </c>
      <c r="F989" s="248" t="s">
        <v>187</v>
      </c>
      <c r="H989" s="247" t="s">
        <v>1</v>
      </c>
      <c r="L989" s="245"/>
      <c r="M989" s="249"/>
      <c r="N989" s="250"/>
      <c r="O989" s="250"/>
      <c r="P989" s="250"/>
      <c r="Q989" s="250"/>
      <c r="R989" s="250"/>
      <c r="S989" s="250"/>
      <c r="T989" s="251"/>
      <c r="AT989" s="247" t="s">
        <v>142</v>
      </c>
      <c r="AU989" s="247" t="s">
        <v>83</v>
      </c>
      <c r="AV989" s="244" t="s">
        <v>81</v>
      </c>
      <c r="AW989" s="244" t="s">
        <v>30</v>
      </c>
      <c r="AX989" s="244" t="s">
        <v>73</v>
      </c>
      <c r="AY989" s="247" t="s">
        <v>134</v>
      </c>
    </row>
    <row r="990" spans="1:65" s="252" customFormat="1" x14ac:dyDescent="0.4">
      <c r="B990" s="253"/>
      <c r="D990" s="246" t="s">
        <v>142</v>
      </c>
      <c r="E990" s="254" t="s">
        <v>1</v>
      </c>
      <c r="F990" s="255" t="s">
        <v>707</v>
      </c>
      <c r="H990" s="256">
        <v>-1.6</v>
      </c>
      <c r="L990" s="253"/>
      <c r="M990" s="257"/>
      <c r="N990" s="258"/>
      <c r="O990" s="258"/>
      <c r="P990" s="258"/>
      <c r="Q990" s="258"/>
      <c r="R990" s="258"/>
      <c r="S990" s="258"/>
      <c r="T990" s="259"/>
      <c r="AT990" s="254" t="s">
        <v>142</v>
      </c>
      <c r="AU990" s="254" t="s">
        <v>83</v>
      </c>
      <c r="AV990" s="252" t="s">
        <v>83</v>
      </c>
      <c r="AW990" s="252" t="s">
        <v>30</v>
      </c>
      <c r="AX990" s="252" t="s">
        <v>73</v>
      </c>
      <c r="AY990" s="254" t="s">
        <v>134</v>
      </c>
    </row>
    <row r="991" spans="1:65" s="244" customFormat="1" x14ac:dyDescent="0.4">
      <c r="B991" s="245"/>
      <c r="D991" s="246" t="s">
        <v>142</v>
      </c>
      <c r="E991" s="247" t="s">
        <v>1</v>
      </c>
      <c r="F991" s="248" t="s">
        <v>150</v>
      </c>
      <c r="H991" s="247" t="s">
        <v>1</v>
      </c>
      <c r="L991" s="245"/>
      <c r="M991" s="249"/>
      <c r="N991" s="250"/>
      <c r="O991" s="250"/>
      <c r="P991" s="250"/>
      <c r="Q991" s="250"/>
      <c r="R991" s="250"/>
      <c r="S991" s="250"/>
      <c r="T991" s="251"/>
      <c r="AT991" s="247" t="s">
        <v>142</v>
      </c>
      <c r="AU991" s="247" t="s">
        <v>83</v>
      </c>
      <c r="AV991" s="244" t="s">
        <v>81</v>
      </c>
      <c r="AW991" s="244" t="s">
        <v>30</v>
      </c>
      <c r="AX991" s="244" t="s">
        <v>73</v>
      </c>
      <c r="AY991" s="247" t="s">
        <v>134</v>
      </c>
    </row>
    <row r="992" spans="1:65" s="252" customFormat="1" x14ac:dyDescent="0.4">
      <c r="B992" s="253"/>
      <c r="D992" s="246" t="s">
        <v>142</v>
      </c>
      <c r="E992" s="254" t="s">
        <v>1</v>
      </c>
      <c r="F992" s="255" t="s">
        <v>709</v>
      </c>
      <c r="H992" s="256">
        <v>2.38</v>
      </c>
      <c r="L992" s="253"/>
      <c r="M992" s="257"/>
      <c r="N992" s="258"/>
      <c r="O992" s="258"/>
      <c r="P992" s="258"/>
      <c r="Q992" s="258"/>
      <c r="R992" s="258"/>
      <c r="S992" s="258"/>
      <c r="T992" s="259"/>
      <c r="AT992" s="254" t="s">
        <v>142</v>
      </c>
      <c r="AU992" s="254" t="s">
        <v>83</v>
      </c>
      <c r="AV992" s="252" t="s">
        <v>83</v>
      </c>
      <c r="AW992" s="252" t="s">
        <v>30</v>
      </c>
      <c r="AX992" s="252" t="s">
        <v>73</v>
      </c>
      <c r="AY992" s="254" t="s">
        <v>134</v>
      </c>
    </row>
    <row r="993" spans="2:51" s="252" customFormat="1" x14ac:dyDescent="0.4">
      <c r="B993" s="253"/>
      <c r="D993" s="246" t="s">
        <v>142</v>
      </c>
      <c r="E993" s="254" t="s">
        <v>1</v>
      </c>
      <c r="F993" s="255" t="s">
        <v>710</v>
      </c>
      <c r="H993" s="256">
        <v>5.35</v>
      </c>
      <c r="L993" s="253"/>
      <c r="M993" s="257"/>
      <c r="N993" s="258"/>
      <c r="O993" s="258"/>
      <c r="P993" s="258"/>
      <c r="Q993" s="258"/>
      <c r="R993" s="258"/>
      <c r="S993" s="258"/>
      <c r="T993" s="259"/>
      <c r="AT993" s="254" t="s">
        <v>142</v>
      </c>
      <c r="AU993" s="254" t="s">
        <v>83</v>
      </c>
      <c r="AV993" s="252" t="s">
        <v>83</v>
      </c>
      <c r="AW993" s="252" t="s">
        <v>30</v>
      </c>
      <c r="AX993" s="252" t="s">
        <v>73</v>
      </c>
      <c r="AY993" s="254" t="s">
        <v>134</v>
      </c>
    </row>
    <row r="994" spans="2:51" s="244" customFormat="1" x14ac:dyDescent="0.4">
      <c r="B994" s="245"/>
      <c r="D994" s="246" t="s">
        <v>142</v>
      </c>
      <c r="E994" s="247" t="s">
        <v>1</v>
      </c>
      <c r="F994" s="248" t="s">
        <v>187</v>
      </c>
      <c r="H994" s="247" t="s">
        <v>1</v>
      </c>
      <c r="L994" s="245"/>
      <c r="M994" s="249"/>
      <c r="N994" s="250"/>
      <c r="O994" s="250"/>
      <c r="P994" s="250"/>
      <c r="Q994" s="250"/>
      <c r="R994" s="250"/>
      <c r="S994" s="250"/>
      <c r="T994" s="251"/>
      <c r="AT994" s="247" t="s">
        <v>142</v>
      </c>
      <c r="AU994" s="247" t="s">
        <v>83</v>
      </c>
      <c r="AV994" s="244" t="s">
        <v>81</v>
      </c>
      <c r="AW994" s="244" t="s">
        <v>30</v>
      </c>
      <c r="AX994" s="244" t="s">
        <v>73</v>
      </c>
      <c r="AY994" s="247" t="s">
        <v>134</v>
      </c>
    </row>
    <row r="995" spans="2:51" s="252" customFormat="1" x14ac:dyDescent="0.4">
      <c r="B995" s="253"/>
      <c r="D995" s="246" t="s">
        <v>142</v>
      </c>
      <c r="E995" s="254" t="s">
        <v>1</v>
      </c>
      <c r="F995" s="255" t="s">
        <v>704</v>
      </c>
      <c r="H995" s="256">
        <v>-0.8</v>
      </c>
      <c r="L995" s="253"/>
      <c r="M995" s="257"/>
      <c r="N995" s="258"/>
      <c r="O995" s="258"/>
      <c r="P995" s="258"/>
      <c r="Q995" s="258"/>
      <c r="R995" s="258"/>
      <c r="S995" s="258"/>
      <c r="T995" s="259"/>
      <c r="AT995" s="254" t="s">
        <v>142</v>
      </c>
      <c r="AU995" s="254" t="s">
        <v>83</v>
      </c>
      <c r="AV995" s="252" t="s">
        <v>83</v>
      </c>
      <c r="AW995" s="252" t="s">
        <v>30</v>
      </c>
      <c r="AX995" s="252" t="s">
        <v>73</v>
      </c>
      <c r="AY995" s="254" t="s">
        <v>134</v>
      </c>
    </row>
    <row r="996" spans="2:51" s="244" customFormat="1" x14ac:dyDescent="0.4">
      <c r="B996" s="245"/>
      <c r="D996" s="246" t="s">
        <v>142</v>
      </c>
      <c r="E996" s="247" t="s">
        <v>1</v>
      </c>
      <c r="F996" s="248" t="s">
        <v>152</v>
      </c>
      <c r="H996" s="247" t="s">
        <v>1</v>
      </c>
      <c r="L996" s="245"/>
      <c r="M996" s="249"/>
      <c r="N996" s="250"/>
      <c r="O996" s="250"/>
      <c r="P996" s="250"/>
      <c r="Q996" s="250"/>
      <c r="R996" s="250"/>
      <c r="S996" s="250"/>
      <c r="T996" s="251"/>
      <c r="AT996" s="247" t="s">
        <v>142</v>
      </c>
      <c r="AU996" s="247" t="s">
        <v>83</v>
      </c>
      <c r="AV996" s="244" t="s">
        <v>81</v>
      </c>
      <c r="AW996" s="244" t="s">
        <v>30</v>
      </c>
      <c r="AX996" s="244" t="s">
        <v>73</v>
      </c>
      <c r="AY996" s="247" t="s">
        <v>134</v>
      </c>
    </row>
    <row r="997" spans="2:51" s="252" customFormat="1" x14ac:dyDescent="0.4">
      <c r="B997" s="253"/>
      <c r="D997" s="246" t="s">
        <v>142</v>
      </c>
      <c r="E997" s="254" t="s">
        <v>1</v>
      </c>
      <c r="F997" s="255" t="s">
        <v>711</v>
      </c>
      <c r="H997" s="256">
        <v>2.6</v>
      </c>
      <c r="L997" s="253"/>
      <c r="M997" s="257"/>
      <c r="N997" s="258"/>
      <c r="O997" s="258"/>
      <c r="P997" s="258"/>
      <c r="Q997" s="258"/>
      <c r="R997" s="258"/>
      <c r="S997" s="258"/>
      <c r="T997" s="259"/>
      <c r="AT997" s="254" t="s">
        <v>142</v>
      </c>
      <c r="AU997" s="254" t="s">
        <v>83</v>
      </c>
      <c r="AV997" s="252" t="s">
        <v>83</v>
      </c>
      <c r="AW997" s="252" t="s">
        <v>30</v>
      </c>
      <c r="AX997" s="252" t="s">
        <v>73</v>
      </c>
      <c r="AY997" s="254" t="s">
        <v>134</v>
      </c>
    </row>
    <row r="998" spans="2:51" s="252" customFormat="1" x14ac:dyDescent="0.4">
      <c r="B998" s="253"/>
      <c r="D998" s="246" t="s">
        <v>142</v>
      </c>
      <c r="E998" s="254" t="s">
        <v>1</v>
      </c>
      <c r="F998" s="255" t="s">
        <v>710</v>
      </c>
      <c r="H998" s="256">
        <v>5.35</v>
      </c>
      <c r="L998" s="253"/>
      <c r="M998" s="257"/>
      <c r="N998" s="258"/>
      <c r="O998" s="258"/>
      <c r="P998" s="258"/>
      <c r="Q998" s="258"/>
      <c r="R998" s="258"/>
      <c r="S998" s="258"/>
      <c r="T998" s="259"/>
      <c r="AT998" s="254" t="s">
        <v>142</v>
      </c>
      <c r="AU998" s="254" t="s">
        <v>83</v>
      </c>
      <c r="AV998" s="252" t="s">
        <v>83</v>
      </c>
      <c r="AW998" s="252" t="s">
        <v>30</v>
      </c>
      <c r="AX998" s="252" t="s">
        <v>73</v>
      </c>
      <c r="AY998" s="254" t="s">
        <v>134</v>
      </c>
    </row>
    <row r="999" spans="2:51" s="244" customFormat="1" x14ac:dyDescent="0.4">
      <c r="B999" s="245"/>
      <c r="D999" s="246" t="s">
        <v>142</v>
      </c>
      <c r="E999" s="247" t="s">
        <v>1</v>
      </c>
      <c r="F999" s="248" t="s">
        <v>187</v>
      </c>
      <c r="H999" s="247" t="s">
        <v>1</v>
      </c>
      <c r="L999" s="245"/>
      <c r="M999" s="249"/>
      <c r="N999" s="250"/>
      <c r="O999" s="250"/>
      <c r="P999" s="250"/>
      <c r="Q999" s="250"/>
      <c r="R999" s="250"/>
      <c r="S999" s="250"/>
      <c r="T999" s="251"/>
      <c r="AT999" s="247" t="s">
        <v>142</v>
      </c>
      <c r="AU999" s="247" t="s">
        <v>83</v>
      </c>
      <c r="AV999" s="244" t="s">
        <v>81</v>
      </c>
      <c r="AW999" s="244" t="s">
        <v>30</v>
      </c>
      <c r="AX999" s="244" t="s">
        <v>73</v>
      </c>
      <c r="AY999" s="247" t="s">
        <v>134</v>
      </c>
    </row>
    <row r="1000" spans="2:51" s="252" customFormat="1" x14ac:dyDescent="0.4">
      <c r="B1000" s="253"/>
      <c r="D1000" s="246" t="s">
        <v>142</v>
      </c>
      <c r="E1000" s="254" t="s">
        <v>1</v>
      </c>
      <c r="F1000" s="255" t="s">
        <v>712</v>
      </c>
      <c r="H1000" s="256">
        <v>-0.9</v>
      </c>
      <c r="L1000" s="253"/>
      <c r="M1000" s="257"/>
      <c r="N1000" s="258"/>
      <c r="O1000" s="258"/>
      <c r="P1000" s="258"/>
      <c r="Q1000" s="258"/>
      <c r="R1000" s="258"/>
      <c r="S1000" s="258"/>
      <c r="T1000" s="259"/>
      <c r="AT1000" s="254" t="s">
        <v>142</v>
      </c>
      <c r="AU1000" s="254" t="s">
        <v>83</v>
      </c>
      <c r="AV1000" s="252" t="s">
        <v>83</v>
      </c>
      <c r="AW1000" s="252" t="s">
        <v>30</v>
      </c>
      <c r="AX1000" s="252" t="s">
        <v>73</v>
      </c>
      <c r="AY1000" s="254" t="s">
        <v>134</v>
      </c>
    </row>
    <row r="1001" spans="2:51" s="244" customFormat="1" x14ac:dyDescent="0.4">
      <c r="B1001" s="245"/>
      <c r="D1001" s="246" t="s">
        <v>142</v>
      </c>
      <c r="E1001" s="247" t="s">
        <v>1</v>
      </c>
      <c r="F1001" s="248" t="s">
        <v>154</v>
      </c>
      <c r="H1001" s="247" t="s">
        <v>1</v>
      </c>
      <c r="L1001" s="245"/>
      <c r="M1001" s="249"/>
      <c r="N1001" s="250"/>
      <c r="O1001" s="250"/>
      <c r="P1001" s="250"/>
      <c r="Q1001" s="250"/>
      <c r="R1001" s="250"/>
      <c r="S1001" s="250"/>
      <c r="T1001" s="251"/>
      <c r="AT1001" s="247" t="s">
        <v>142</v>
      </c>
      <c r="AU1001" s="247" t="s">
        <v>83</v>
      </c>
      <c r="AV1001" s="244" t="s">
        <v>81</v>
      </c>
      <c r="AW1001" s="244" t="s">
        <v>30</v>
      </c>
      <c r="AX1001" s="244" t="s">
        <v>73</v>
      </c>
      <c r="AY1001" s="247" t="s">
        <v>134</v>
      </c>
    </row>
    <row r="1002" spans="2:51" s="252" customFormat="1" x14ac:dyDescent="0.4">
      <c r="B1002" s="253"/>
      <c r="D1002" s="246" t="s">
        <v>142</v>
      </c>
      <c r="E1002" s="254" t="s">
        <v>1</v>
      </c>
      <c r="F1002" s="255" t="s">
        <v>713</v>
      </c>
      <c r="H1002" s="256">
        <v>7.94</v>
      </c>
      <c r="L1002" s="253"/>
      <c r="M1002" s="257"/>
      <c r="N1002" s="258"/>
      <c r="O1002" s="258"/>
      <c r="P1002" s="258"/>
      <c r="Q1002" s="258"/>
      <c r="R1002" s="258"/>
      <c r="S1002" s="258"/>
      <c r="T1002" s="259"/>
      <c r="AT1002" s="254" t="s">
        <v>142</v>
      </c>
      <c r="AU1002" s="254" t="s">
        <v>83</v>
      </c>
      <c r="AV1002" s="252" t="s">
        <v>83</v>
      </c>
      <c r="AW1002" s="252" t="s">
        <v>30</v>
      </c>
      <c r="AX1002" s="252" t="s">
        <v>73</v>
      </c>
      <c r="AY1002" s="254" t="s">
        <v>134</v>
      </c>
    </row>
    <row r="1003" spans="2:51" s="252" customFormat="1" x14ac:dyDescent="0.4">
      <c r="B1003" s="253"/>
      <c r="D1003" s="246" t="s">
        <v>142</v>
      </c>
      <c r="E1003" s="254" t="s">
        <v>1</v>
      </c>
      <c r="F1003" s="255" t="s">
        <v>710</v>
      </c>
      <c r="H1003" s="256">
        <v>5.35</v>
      </c>
      <c r="L1003" s="253"/>
      <c r="M1003" s="257"/>
      <c r="N1003" s="258"/>
      <c r="O1003" s="258"/>
      <c r="P1003" s="258"/>
      <c r="Q1003" s="258"/>
      <c r="R1003" s="258"/>
      <c r="S1003" s="258"/>
      <c r="T1003" s="259"/>
      <c r="AT1003" s="254" t="s">
        <v>142</v>
      </c>
      <c r="AU1003" s="254" t="s">
        <v>83</v>
      </c>
      <c r="AV1003" s="252" t="s">
        <v>83</v>
      </c>
      <c r="AW1003" s="252" t="s">
        <v>30</v>
      </c>
      <c r="AX1003" s="252" t="s">
        <v>73</v>
      </c>
      <c r="AY1003" s="254" t="s">
        <v>134</v>
      </c>
    </row>
    <row r="1004" spans="2:51" s="244" customFormat="1" x14ac:dyDescent="0.4">
      <c r="B1004" s="245"/>
      <c r="D1004" s="246" t="s">
        <v>142</v>
      </c>
      <c r="E1004" s="247" t="s">
        <v>1</v>
      </c>
      <c r="F1004" s="248" t="s">
        <v>187</v>
      </c>
      <c r="H1004" s="247" t="s">
        <v>1</v>
      </c>
      <c r="L1004" s="245"/>
      <c r="M1004" s="249"/>
      <c r="N1004" s="250"/>
      <c r="O1004" s="250"/>
      <c r="P1004" s="250"/>
      <c r="Q1004" s="250"/>
      <c r="R1004" s="250"/>
      <c r="S1004" s="250"/>
      <c r="T1004" s="251"/>
      <c r="AT1004" s="247" t="s">
        <v>142</v>
      </c>
      <c r="AU1004" s="247" t="s">
        <v>83</v>
      </c>
      <c r="AV1004" s="244" t="s">
        <v>81</v>
      </c>
      <c r="AW1004" s="244" t="s">
        <v>30</v>
      </c>
      <c r="AX1004" s="244" t="s">
        <v>73</v>
      </c>
      <c r="AY1004" s="247" t="s">
        <v>134</v>
      </c>
    </row>
    <row r="1005" spans="2:51" s="252" customFormat="1" x14ac:dyDescent="0.4">
      <c r="B1005" s="253"/>
      <c r="D1005" s="246" t="s">
        <v>142</v>
      </c>
      <c r="E1005" s="254" t="s">
        <v>1</v>
      </c>
      <c r="F1005" s="255" t="s">
        <v>712</v>
      </c>
      <c r="H1005" s="256">
        <v>-0.9</v>
      </c>
      <c r="L1005" s="253"/>
      <c r="M1005" s="257"/>
      <c r="N1005" s="258"/>
      <c r="O1005" s="258"/>
      <c r="P1005" s="258"/>
      <c r="Q1005" s="258"/>
      <c r="R1005" s="258"/>
      <c r="S1005" s="258"/>
      <c r="T1005" s="259"/>
      <c r="AT1005" s="254" t="s">
        <v>142</v>
      </c>
      <c r="AU1005" s="254" t="s">
        <v>83</v>
      </c>
      <c r="AV1005" s="252" t="s">
        <v>83</v>
      </c>
      <c r="AW1005" s="252" t="s">
        <v>30</v>
      </c>
      <c r="AX1005" s="252" t="s">
        <v>73</v>
      </c>
      <c r="AY1005" s="254" t="s">
        <v>134</v>
      </c>
    </row>
    <row r="1006" spans="2:51" s="244" customFormat="1" x14ac:dyDescent="0.4">
      <c r="B1006" s="245"/>
      <c r="D1006" s="246" t="s">
        <v>142</v>
      </c>
      <c r="E1006" s="247" t="s">
        <v>1</v>
      </c>
      <c r="F1006" s="248" t="s">
        <v>156</v>
      </c>
      <c r="H1006" s="247" t="s">
        <v>1</v>
      </c>
      <c r="L1006" s="245"/>
      <c r="M1006" s="249"/>
      <c r="N1006" s="250"/>
      <c r="O1006" s="250"/>
      <c r="P1006" s="250"/>
      <c r="Q1006" s="250"/>
      <c r="R1006" s="250"/>
      <c r="S1006" s="250"/>
      <c r="T1006" s="251"/>
      <c r="AT1006" s="247" t="s">
        <v>142</v>
      </c>
      <c r="AU1006" s="247" t="s">
        <v>83</v>
      </c>
      <c r="AV1006" s="244" t="s">
        <v>81</v>
      </c>
      <c r="AW1006" s="244" t="s">
        <v>30</v>
      </c>
      <c r="AX1006" s="244" t="s">
        <v>73</v>
      </c>
      <c r="AY1006" s="247" t="s">
        <v>134</v>
      </c>
    </row>
    <row r="1007" spans="2:51" s="252" customFormat="1" x14ac:dyDescent="0.4">
      <c r="B1007" s="253"/>
      <c r="D1007" s="246" t="s">
        <v>142</v>
      </c>
      <c r="E1007" s="254" t="s">
        <v>1</v>
      </c>
      <c r="F1007" s="255" t="s">
        <v>714</v>
      </c>
      <c r="H1007" s="256">
        <v>10.5</v>
      </c>
      <c r="L1007" s="253"/>
      <c r="M1007" s="257"/>
      <c r="N1007" s="258"/>
      <c r="O1007" s="258"/>
      <c r="P1007" s="258"/>
      <c r="Q1007" s="258"/>
      <c r="R1007" s="258"/>
      <c r="S1007" s="258"/>
      <c r="T1007" s="259"/>
      <c r="AT1007" s="254" t="s">
        <v>142</v>
      </c>
      <c r="AU1007" s="254" t="s">
        <v>83</v>
      </c>
      <c r="AV1007" s="252" t="s">
        <v>83</v>
      </c>
      <c r="AW1007" s="252" t="s">
        <v>30</v>
      </c>
      <c r="AX1007" s="252" t="s">
        <v>73</v>
      </c>
      <c r="AY1007" s="254" t="s">
        <v>134</v>
      </c>
    </row>
    <row r="1008" spans="2:51" s="252" customFormat="1" x14ac:dyDescent="0.4">
      <c r="B1008" s="253"/>
      <c r="D1008" s="246" t="s">
        <v>142</v>
      </c>
      <c r="E1008" s="254" t="s">
        <v>1</v>
      </c>
      <c r="F1008" s="255" t="s">
        <v>662</v>
      </c>
      <c r="H1008" s="256">
        <v>12</v>
      </c>
      <c r="L1008" s="253"/>
      <c r="M1008" s="257"/>
      <c r="N1008" s="258"/>
      <c r="O1008" s="258"/>
      <c r="P1008" s="258"/>
      <c r="Q1008" s="258"/>
      <c r="R1008" s="258"/>
      <c r="S1008" s="258"/>
      <c r="T1008" s="259"/>
      <c r="AT1008" s="254" t="s">
        <v>142</v>
      </c>
      <c r="AU1008" s="254" t="s">
        <v>83</v>
      </c>
      <c r="AV1008" s="252" t="s">
        <v>83</v>
      </c>
      <c r="AW1008" s="252" t="s">
        <v>30</v>
      </c>
      <c r="AX1008" s="252" t="s">
        <v>73</v>
      </c>
      <c r="AY1008" s="254" t="s">
        <v>134</v>
      </c>
    </row>
    <row r="1009" spans="1:65" s="244" customFormat="1" x14ac:dyDescent="0.4">
      <c r="B1009" s="245"/>
      <c r="D1009" s="246" t="s">
        <v>142</v>
      </c>
      <c r="E1009" s="247" t="s">
        <v>1</v>
      </c>
      <c r="F1009" s="248" t="s">
        <v>187</v>
      </c>
      <c r="H1009" s="247" t="s">
        <v>1</v>
      </c>
      <c r="L1009" s="245"/>
      <c r="M1009" s="249"/>
      <c r="N1009" s="250"/>
      <c r="O1009" s="250"/>
      <c r="P1009" s="250"/>
      <c r="Q1009" s="250"/>
      <c r="R1009" s="250"/>
      <c r="S1009" s="250"/>
      <c r="T1009" s="251"/>
      <c r="AT1009" s="247" t="s">
        <v>142</v>
      </c>
      <c r="AU1009" s="247" t="s">
        <v>83</v>
      </c>
      <c r="AV1009" s="244" t="s">
        <v>81</v>
      </c>
      <c r="AW1009" s="244" t="s">
        <v>30</v>
      </c>
      <c r="AX1009" s="244" t="s">
        <v>73</v>
      </c>
      <c r="AY1009" s="247" t="s">
        <v>134</v>
      </c>
    </row>
    <row r="1010" spans="1:65" s="252" customFormat="1" x14ac:dyDescent="0.4">
      <c r="B1010" s="253"/>
      <c r="D1010" s="246" t="s">
        <v>142</v>
      </c>
      <c r="E1010" s="254" t="s">
        <v>1</v>
      </c>
      <c r="F1010" s="255" t="s">
        <v>704</v>
      </c>
      <c r="H1010" s="256">
        <v>-0.8</v>
      </c>
      <c r="L1010" s="253"/>
      <c r="M1010" s="257"/>
      <c r="N1010" s="258"/>
      <c r="O1010" s="258"/>
      <c r="P1010" s="258"/>
      <c r="Q1010" s="258"/>
      <c r="R1010" s="258"/>
      <c r="S1010" s="258"/>
      <c r="T1010" s="259"/>
      <c r="AT1010" s="254" t="s">
        <v>142</v>
      </c>
      <c r="AU1010" s="254" t="s">
        <v>83</v>
      </c>
      <c r="AV1010" s="252" t="s">
        <v>83</v>
      </c>
      <c r="AW1010" s="252" t="s">
        <v>30</v>
      </c>
      <c r="AX1010" s="252" t="s">
        <v>73</v>
      </c>
      <c r="AY1010" s="254" t="s">
        <v>134</v>
      </c>
    </row>
    <row r="1011" spans="1:65" s="252" customFormat="1" x14ac:dyDescent="0.4">
      <c r="B1011" s="253"/>
      <c r="D1011" s="246" t="s">
        <v>142</v>
      </c>
      <c r="E1011" s="254" t="s">
        <v>1</v>
      </c>
      <c r="F1011" s="255" t="s">
        <v>712</v>
      </c>
      <c r="H1011" s="256">
        <v>-0.9</v>
      </c>
      <c r="L1011" s="253"/>
      <c r="M1011" s="257"/>
      <c r="N1011" s="258"/>
      <c r="O1011" s="258"/>
      <c r="P1011" s="258"/>
      <c r="Q1011" s="258"/>
      <c r="R1011" s="258"/>
      <c r="S1011" s="258"/>
      <c r="T1011" s="259"/>
      <c r="AT1011" s="254" t="s">
        <v>142</v>
      </c>
      <c r="AU1011" s="254" t="s">
        <v>83</v>
      </c>
      <c r="AV1011" s="252" t="s">
        <v>83</v>
      </c>
      <c r="AW1011" s="252" t="s">
        <v>30</v>
      </c>
      <c r="AX1011" s="252" t="s">
        <v>73</v>
      </c>
      <c r="AY1011" s="254" t="s">
        <v>134</v>
      </c>
    </row>
    <row r="1012" spans="1:65" s="244" customFormat="1" x14ac:dyDescent="0.4">
      <c r="B1012" s="245"/>
      <c r="D1012" s="246" t="s">
        <v>142</v>
      </c>
      <c r="E1012" s="247" t="s">
        <v>1</v>
      </c>
      <c r="F1012" s="248" t="s">
        <v>158</v>
      </c>
      <c r="H1012" s="247" t="s">
        <v>1</v>
      </c>
      <c r="L1012" s="245"/>
      <c r="M1012" s="249"/>
      <c r="N1012" s="250"/>
      <c r="O1012" s="250"/>
      <c r="P1012" s="250"/>
      <c r="Q1012" s="250"/>
      <c r="R1012" s="250"/>
      <c r="S1012" s="250"/>
      <c r="T1012" s="251"/>
      <c r="AT1012" s="247" t="s">
        <v>142</v>
      </c>
      <c r="AU1012" s="247" t="s">
        <v>83</v>
      </c>
      <c r="AV1012" s="244" t="s">
        <v>81</v>
      </c>
      <c r="AW1012" s="244" t="s">
        <v>30</v>
      </c>
      <c r="AX1012" s="244" t="s">
        <v>73</v>
      </c>
      <c r="AY1012" s="247" t="s">
        <v>134</v>
      </c>
    </row>
    <row r="1013" spans="1:65" s="252" customFormat="1" x14ac:dyDescent="0.4">
      <c r="B1013" s="253"/>
      <c r="D1013" s="246" t="s">
        <v>142</v>
      </c>
      <c r="E1013" s="254" t="s">
        <v>1</v>
      </c>
      <c r="F1013" s="255" t="s">
        <v>715</v>
      </c>
      <c r="H1013" s="256">
        <v>8.11</v>
      </c>
      <c r="L1013" s="253"/>
      <c r="M1013" s="257"/>
      <c r="N1013" s="258"/>
      <c r="O1013" s="258"/>
      <c r="P1013" s="258"/>
      <c r="Q1013" s="258"/>
      <c r="R1013" s="258"/>
      <c r="S1013" s="258"/>
      <c r="T1013" s="259"/>
      <c r="AT1013" s="254" t="s">
        <v>142</v>
      </c>
      <c r="AU1013" s="254" t="s">
        <v>83</v>
      </c>
      <c r="AV1013" s="252" t="s">
        <v>83</v>
      </c>
      <c r="AW1013" s="252" t="s">
        <v>30</v>
      </c>
      <c r="AX1013" s="252" t="s">
        <v>73</v>
      </c>
      <c r="AY1013" s="254" t="s">
        <v>134</v>
      </c>
    </row>
    <row r="1014" spans="1:65" s="252" customFormat="1" x14ac:dyDescent="0.4">
      <c r="B1014" s="253"/>
      <c r="D1014" s="246" t="s">
        <v>142</v>
      </c>
      <c r="E1014" s="254" t="s">
        <v>1</v>
      </c>
      <c r="F1014" s="255" t="s">
        <v>716</v>
      </c>
      <c r="H1014" s="256">
        <v>5.39</v>
      </c>
      <c r="L1014" s="253"/>
      <c r="M1014" s="257"/>
      <c r="N1014" s="258"/>
      <c r="O1014" s="258"/>
      <c r="P1014" s="258"/>
      <c r="Q1014" s="258"/>
      <c r="R1014" s="258"/>
      <c r="S1014" s="258"/>
      <c r="T1014" s="259"/>
      <c r="AT1014" s="254" t="s">
        <v>142</v>
      </c>
      <c r="AU1014" s="254" t="s">
        <v>83</v>
      </c>
      <c r="AV1014" s="252" t="s">
        <v>83</v>
      </c>
      <c r="AW1014" s="252" t="s">
        <v>30</v>
      </c>
      <c r="AX1014" s="252" t="s">
        <v>73</v>
      </c>
      <c r="AY1014" s="254" t="s">
        <v>134</v>
      </c>
    </row>
    <row r="1015" spans="1:65" s="244" customFormat="1" x14ac:dyDescent="0.4">
      <c r="B1015" s="245"/>
      <c r="D1015" s="246" t="s">
        <v>142</v>
      </c>
      <c r="E1015" s="247" t="s">
        <v>1</v>
      </c>
      <c r="F1015" s="248" t="s">
        <v>187</v>
      </c>
      <c r="H1015" s="247" t="s">
        <v>1</v>
      </c>
      <c r="L1015" s="245"/>
      <c r="M1015" s="249"/>
      <c r="N1015" s="250"/>
      <c r="O1015" s="250"/>
      <c r="P1015" s="250"/>
      <c r="Q1015" s="250"/>
      <c r="R1015" s="250"/>
      <c r="S1015" s="250"/>
      <c r="T1015" s="251"/>
      <c r="AT1015" s="247" t="s">
        <v>142</v>
      </c>
      <c r="AU1015" s="247" t="s">
        <v>83</v>
      </c>
      <c r="AV1015" s="244" t="s">
        <v>81</v>
      </c>
      <c r="AW1015" s="244" t="s">
        <v>30</v>
      </c>
      <c r="AX1015" s="244" t="s">
        <v>73</v>
      </c>
      <c r="AY1015" s="247" t="s">
        <v>134</v>
      </c>
    </row>
    <row r="1016" spans="1:65" s="252" customFormat="1" x14ac:dyDescent="0.4">
      <c r="B1016" s="253"/>
      <c r="D1016" s="246" t="s">
        <v>142</v>
      </c>
      <c r="E1016" s="254" t="s">
        <v>1</v>
      </c>
      <c r="F1016" s="255" t="s">
        <v>717</v>
      </c>
      <c r="H1016" s="256">
        <v>-1.1000000000000001</v>
      </c>
      <c r="L1016" s="253"/>
      <c r="M1016" s="257"/>
      <c r="N1016" s="258"/>
      <c r="O1016" s="258"/>
      <c r="P1016" s="258"/>
      <c r="Q1016" s="258"/>
      <c r="R1016" s="258"/>
      <c r="S1016" s="258"/>
      <c r="T1016" s="259"/>
      <c r="AT1016" s="254" t="s">
        <v>142</v>
      </c>
      <c r="AU1016" s="254" t="s">
        <v>83</v>
      </c>
      <c r="AV1016" s="252" t="s">
        <v>83</v>
      </c>
      <c r="AW1016" s="252" t="s">
        <v>30</v>
      </c>
      <c r="AX1016" s="252" t="s">
        <v>73</v>
      </c>
      <c r="AY1016" s="254" t="s">
        <v>134</v>
      </c>
    </row>
    <row r="1017" spans="1:65" s="244" customFormat="1" x14ac:dyDescent="0.4">
      <c r="B1017" s="245"/>
      <c r="D1017" s="246" t="s">
        <v>142</v>
      </c>
      <c r="E1017" s="247" t="s">
        <v>1</v>
      </c>
      <c r="F1017" s="248" t="s">
        <v>160</v>
      </c>
      <c r="H1017" s="247" t="s">
        <v>1</v>
      </c>
      <c r="L1017" s="245"/>
      <c r="M1017" s="249"/>
      <c r="N1017" s="250"/>
      <c r="O1017" s="250"/>
      <c r="P1017" s="250"/>
      <c r="Q1017" s="250"/>
      <c r="R1017" s="250"/>
      <c r="S1017" s="250"/>
      <c r="T1017" s="251"/>
      <c r="AT1017" s="247" t="s">
        <v>142</v>
      </c>
      <c r="AU1017" s="247" t="s">
        <v>83</v>
      </c>
      <c r="AV1017" s="244" t="s">
        <v>81</v>
      </c>
      <c r="AW1017" s="244" t="s">
        <v>30</v>
      </c>
      <c r="AX1017" s="244" t="s">
        <v>73</v>
      </c>
      <c r="AY1017" s="247" t="s">
        <v>134</v>
      </c>
    </row>
    <row r="1018" spans="1:65" s="252" customFormat="1" x14ac:dyDescent="0.4">
      <c r="B1018" s="253"/>
      <c r="D1018" s="246" t="s">
        <v>142</v>
      </c>
      <c r="E1018" s="254" t="s">
        <v>1</v>
      </c>
      <c r="F1018" s="255" t="s">
        <v>718</v>
      </c>
      <c r="H1018" s="256">
        <v>4.0599999999999996</v>
      </c>
      <c r="L1018" s="253"/>
      <c r="M1018" s="257"/>
      <c r="N1018" s="258"/>
      <c r="O1018" s="258"/>
      <c r="P1018" s="258"/>
      <c r="Q1018" s="258"/>
      <c r="R1018" s="258"/>
      <c r="S1018" s="258"/>
      <c r="T1018" s="259"/>
      <c r="AT1018" s="254" t="s">
        <v>142</v>
      </c>
      <c r="AU1018" s="254" t="s">
        <v>83</v>
      </c>
      <c r="AV1018" s="252" t="s">
        <v>83</v>
      </c>
      <c r="AW1018" s="252" t="s">
        <v>30</v>
      </c>
      <c r="AX1018" s="252" t="s">
        <v>73</v>
      </c>
      <c r="AY1018" s="254" t="s">
        <v>134</v>
      </c>
    </row>
    <row r="1019" spans="1:65" s="252" customFormat="1" x14ac:dyDescent="0.4">
      <c r="B1019" s="253"/>
      <c r="D1019" s="246" t="s">
        <v>142</v>
      </c>
      <c r="E1019" s="254" t="s">
        <v>1</v>
      </c>
      <c r="F1019" s="255" t="s">
        <v>716</v>
      </c>
      <c r="H1019" s="256">
        <v>5.39</v>
      </c>
      <c r="L1019" s="253"/>
      <c r="M1019" s="257"/>
      <c r="N1019" s="258"/>
      <c r="O1019" s="258"/>
      <c r="P1019" s="258"/>
      <c r="Q1019" s="258"/>
      <c r="R1019" s="258"/>
      <c r="S1019" s="258"/>
      <c r="T1019" s="259"/>
      <c r="AT1019" s="254" t="s">
        <v>142</v>
      </c>
      <c r="AU1019" s="254" t="s">
        <v>83</v>
      </c>
      <c r="AV1019" s="252" t="s">
        <v>83</v>
      </c>
      <c r="AW1019" s="252" t="s">
        <v>30</v>
      </c>
      <c r="AX1019" s="252" t="s">
        <v>73</v>
      </c>
      <c r="AY1019" s="254" t="s">
        <v>134</v>
      </c>
    </row>
    <row r="1020" spans="1:65" s="244" customFormat="1" x14ac:dyDescent="0.4">
      <c r="B1020" s="245"/>
      <c r="D1020" s="246" t="s">
        <v>142</v>
      </c>
      <c r="E1020" s="247" t="s">
        <v>1</v>
      </c>
      <c r="F1020" s="248" t="s">
        <v>187</v>
      </c>
      <c r="H1020" s="247" t="s">
        <v>1</v>
      </c>
      <c r="L1020" s="245"/>
      <c r="M1020" s="249"/>
      <c r="N1020" s="250"/>
      <c r="O1020" s="250"/>
      <c r="P1020" s="250"/>
      <c r="Q1020" s="250"/>
      <c r="R1020" s="250"/>
      <c r="S1020" s="250"/>
      <c r="T1020" s="251"/>
      <c r="AT1020" s="247" t="s">
        <v>142</v>
      </c>
      <c r="AU1020" s="247" t="s">
        <v>83</v>
      </c>
      <c r="AV1020" s="244" t="s">
        <v>81</v>
      </c>
      <c r="AW1020" s="244" t="s">
        <v>30</v>
      </c>
      <c r="AX1020" s="244" t="s">
        <v>73</v>
      </c>
      <c r="AY1020" s="247" t="s">
        <v>134</v>
      </c>
    </row>
    <row r="1021" spans="1:65" s="252" customFormat="1" x14ac:dyDescent="0.4">
      <c r="B1021" s="253"/>
      <c r="D1021" s="246" t="s">
        <v>142</v>
      </c>
      <c r="E1021" s="254" t="s">
        <v>1</v>
      </c>
      <c r="F1021" s="255" t="s">
        <v>712</v>
      </c>
      <c r="H1021" s="256">
        <v>-0.9</v>
      </c>
      <c r="L1021" s="253"/>
      <c r="M1021" s="257"/>
      <c r="N1021" s="258"/>
      <c r="O1021" s="258"/>
      <c r="P1021" s="258"/>
      <c r="Q1021" s="258"/>
      <c r="R1021" s="258"/>
      <c r="S1021" s="258"/>
      <c r="T1021" s="259"/>
      <c r="AT1021" s="254" t="s">
        <v>142</v>
      </c>
      <c r="AU1021" s="254" t="s">
        <v>83</v>
      </c>
      <c r="AV1021" s="252" t="s">
        <v>83</v>
      </c>
      <c r="AW1021" s="252" t="s">
        <v>30</v>
      </c>
      <c r="AX1021" s="252" t="s">
        <v>73</v>
      </c>
      <c r="AY1021" s="254" t="s">
        <v>134</v>
      </c>
    </row>
    <row r="1022" spans="1:65" s="260" customFormat="1" x14ac:dyDescent="0.4">
      <c r="B1022" s="261"/>
      <c r="D1022" s="246" t="s">
        <v>142</v>
      </c>
      <c r="E1022" s="262" t="s">
        <v>1</v>
      </c>
      <c r="F1022" s="263" t="s">
        <v>164</v>
      </c>
      <c r="H1022" s="264">
        <v>81.180000000000007</v>
      </c>
      <c r="L1022" s="261"/>
      <c r="M1022" s="265"/>
      <c r="N1022" s="266"/>
      <c r="O1022" s="266"/>
      <c r="P1022" s="266"/>
      <c r="Q1022" s="266"/>
      <c r="R1022" s="266"/>
      <c r="S1022" s="266"/>
      <c r="T1022" s="267"/>
      <c r="AT1022" s="262" t="s">
        <v>142</v>
      </c>
      <c r="AU1022" s="262" t="s">
        <v>83</v>
      </c>
      <c r="AV1022" s="260" t="s">
        <v>140</v>
      </c>
      <c r="AW1022" s="260" t="s">
        <v>30</v>
      </c>
      <c r="AX1022" s="260" t="s">
        <v>81</v>
      </c>
      <c r="AY1022" s="262" t="s">
        <v>134</v>
      </c>
    </row>
    <row r="1023" spans="1:65" s="152" customFormat="1" ht="24.2" customHeight="1" x14ac:dyDescent="0.4">
      <c r="A1023" s="149"/>
      <c r="B1023" s="150"/>
      <c r="C1023" s="230" t="s">
        <v>735</v>
      </c>
      <c r="D1023" s="230" t="s">
        <v>136</v>
      </c>
      <c r="E1023" s="231" t="s">
        <v>736</v>
      </c>
      <c r="F1023" s="232" t="s">
        <v>737</v>
      </c>
      <c r="G1023" s="233" t="s">
        <v>394</v>
      </c>
      <c r="H1023" s="77">
        <v>3243.4050000000002</v>
      </c>
      <c r="I1023" s="75">
        <v>5</v>
      </c>
      <c r="J1023" s="235">
        <f>ROUND(I1023*H1023,2)</f>
        <v>16217.03</v>
      </c>
      <c r="K1023" s="236"/>
      <c r="L1023" s="150"/>
      <c r="M1023" s="237" t="s">
        <v>1</v>
      </c>
      <c r="N1023" s="238" t="s">
        <v>38</v>
      </c>
      <c r="O1023" s="239"/>
      <c r="P1023" s="240">
        <f>O1023*H1023</f>
        <v>0</v>
      </c>
      <c r="Q1023" s="240">
        <v>0</v>
      </c>
      <c r="R1023" s="240">
        <f>Q1023*H1023</f>
        <v>0</v>
      </c>
      <c r="S1023" s="240">
        <v>0</v>
      </c>
      <c r="T1023" s="241">
        <f>S1023*H1023</f>
        <v>0</v>
      </c>
      <c r="U1023" s="149"/>
      <c r="V1023" s="149"/>
      <c r="W1023" s="149"/>
      <c r="X1023" s="149"/>
      <c r="Y1023" s="149"/>
      <c r="Z1023" s="149"/>
      <c r="AA1023" s="149"/>
      <c r="AB1023" s="149"/>
      <c r="AC1023" s="149"/>
      <c r="AD1023" s="149"/>
      <c r="AE1023" s="149"/>
      <c r="AR1023" s="242" t="s">
        <v>307</v>
      </c>
      <c r="AT1023" s="242" t="s">
        <v>136</v>
      </c>
      <c r="AU1023" s="242" t="s">
        <v>83</v>
      </c>
      <c r="AY1023" s="142" t="s">
        <v>134</v>
      </c>
      <c r="BE1023" s="243">
        <f>IF(N1023="základní",J1023,0)</f>
        <v>16217.03</v>
      </c>
      <c r="BF1023" s="243">
        <f>IF(N1023="snížená",J1023,0)</f>
        <v>0</v>
      </c>
      <c r="BG1023" s="243">
        <f>IF(N1023="zákl. přenesená",J1023,0)</f>
        <v>0</v>
      </c>
      <c r="BH1023" s="243">
        <f>IF(N1023="sníž. přenesená",J1023,0)</f>
        <v>0</v>
      </c>
      <c r="BI1023" s="243">
        <f>IF(N1023="nulová",J1023,0)</f>
        <v>0</v>
      </c>
      <c r="BJ1023" s="142" t="s">
        <v>81</v>
      </c>
      <c r="BK1023" s="243">
        <f>ROUND(I1023*H1023,2)</f>
        <v>16217.03</v>
      </c>
      <c r="BL1023" s="142" t="s">
        <v>307</v>
      </c>
      <c r="BM1023" s="242" t="s">
        <v>738</v>
      </c>
    </row>
    <row r="1024" spans="1:65" s="217" customFormat="1" ht="22.9" customHeight="1" x14ac:dyDescent="0.5">
      <c r="B1024" s="218"/>
      <c r="D1024" s="219" t="s">
        <v>72</v>
      </c>
      <c r="E1024" s="228" t="s">
        <v>739</v>
      </c>
      <c r="F1024" s="228" t="s">
        <v>740</v>
      </c>
      <c r="J1024" s="229">
        <f>BK1024</f>
        <v>4922.03</v>
      </c>
      <c r="L1024" s="218"/>
      <c r="M1024" s="222"/>
      <c r="N1024" s="223"/>
      <c r="O1024" s="223"/>
      <c r="P1024" s="224">
        <f>SUM(P1025:P1036)</f>
        <v>0</v>
      </c>
      <c r="Q1024" s="223"/>
      <c r="R1024" s="224">
        <f>SUM(R1025:R1036)</f>
        <v>0</v>
      </c>
      <c r="S1024" s="223"/>
      <c r="T1024" s="225">
        <f>SUM(T1025:T1036)</f>
        <v>8.4912000000000001E-2</v>
      </c>
      <c r="AR1024" s="219" t="s">
        <v>83</v>
      </c>
      <c r="AT1024" s="226" t="s">
        <v>72</v>
      </c>
      <c r="AU1024" s="226" t="s">
        <v>81</v>
      </c>
      <c r="AY1024" s="219" t="s">
        <v>134</v>
      </c>
      <c r="BK1024" s="227">
        <f>SUM(BK1025:BK1036)</f>
        <v>4922.03</v>
      </c>
    </row>
    <row r="1025" spans="1:65" s="152" customFormat="1" ht="24.2" customHeight="1" x14ac:dyDescent="0.4">
      <c r="A1025" s="149"/>
      <c r="B1025" s="150"/>
      <c r="C1025" s="230" t="s">
        <v>741</v>
      </c>
      <c r="D1025" s="230" t="s">
        <v>136</v>
      </c>
      <c r="E1025" s="231" t="s">
        <v>742</v>
      </c>
      <c r="F1025" s="232" t="s">
        <v>743</v>
      </c>
      <c r="G1025" s="233" t="s">
        <v>175</v>
      </c>
      <c r="H1025" s="234">
        <v>26.25</v>
      </c>
      <c r="I1025" s="75">
        <v>170</v>
      </c>
      <c r="J1025" s="235">
        <f>ROUND(I1025*H1025,2)</f>
        <v>4462.5</v>
      </c>
      <c r="K1025" s="236"/>
      <c r="L1025" s="150"/>
      <c r="M1025" s="237" t="s">
        <v>1</v>
      </c>
      <c r="N1025" s="238" t="s">
        <v>38</v>
      </c>
      <c r="O1025" s="239"/>
      <c r="P1025" s="240">
        <f>O1025*H1025</f>
        <v>0</v>
      </c>
      <c r="Q1025" s="240">
        <v>0</v>
      </c>
      <c r="R1025" s="240">
        <f>Q1025*H1025</f>
        <v>0</v>
      </c>
      <c r="S1025" s="240">
        <v>3.0000000000000001E-3</v>
      </c>
      <c r="T1025" s="241">
        <f>S1025*H1025</f>
        <v>7.8750000000000001E-2</v>
      </c>
      <c r="U1025" s="149"/>
      <c r="V1025" s="149"/>
      <c r="W1025" s="149"/>
      <c r="X1025" s="149"/>
      <c r="Y1025" s="149"/>
      <c r="Z1025" s="149"/>
      <c r="AA1025" s="149"/>
      <c r="AB1025" s="149"/>
      <c r="AC1025" s="149"/>
      <c r="AD1025" s="149"/>
      <c r="AE1025" s="149"/>
      <c r="AR1025" s="242" t="s">
        <v>307</v>
      </c>
      <c r="AT1025" s="242" t="s">
        <v>136</v>
      </c>
      <c r="AU1025" s="242" t="s">
        <v>83</v>
      </c>
      <c r="AY1025" s="142" t="s">
        <v>134</v>
      </c>
      <c r="BE1025" s="243">
        <f>IF(N1025="základní",J1025,0)</f>
        <v>4462.5</v>
      </c>
      <c r="BF1025" s="243">
        <f>IF(N1025="snížená",J1025,0)</f>
        <v>0</v>
      </c>
      <c r="BG1025" s="243">
        <f>IF(N1025="zákl. přenesená",J1025,0)</f>
        <v>0</v>
      </c>
      <c r="BH1025" s="243">
        <f>IF(N1025="sníž. přenesená",J1025,0)</f>
        <v>0</v>
      </c>
      <c r="BI1025" s="243">
        <f>IF(N1025="nulová",J1025,0)</f>
        <v>0</v>
      </c>
      <c r="BJ1025" s="142" t="s">
        <v>81</v>
      </c>
      <c r="BK1025" s="243">
        <f>ROUND(I1025*H1025,2)</f>
        <v>4462.5</v>
      </c>
      <c r="BL1025" s="142" t="s">
        <v>307</v>
      </c>
      <c r="BM1025" s="242" t="s">
        <v>744</v>
      </c>
    </row>
    <row r="1026" spans="1:65" s="244" customFormat="1" x14ac:dyDescent="0.4">
      <c r="B1026" s="245"/>
      <c r="D1026" s="246" t="s">
        <v>142</v>
      </c>
      <c r="E1026" s="247" t="s">
        <v>1</v>
      </c>
      <c r="F1026" s="248" t="s">
        <v>745</v>
      </c>
      <c r="H1026" s="247" t="s">
        <v>1</v>
      </c>
      <c r="L1026" s="245"/>
      <c r="M1026" s="249"/>
      <c r="N1026" s="250"/>
      <c r="O1026" s="250"/>
      <c r="P1026" s="250"/>
      <c r="Q1026" s="250"/>
      <c r="R1026" s="250"/>
      <c r="S1026" s="250"/>
      <c r="T1026" s="251"/>
      <c r="AT1026" s="247" t="s">
        <v>142</v>
      </c>
      <c r="AU1026" s="247" t="s">
        <v>83</v>
      </c>
      <c r="AV1026" s="244" t="s">
        <v>81</v>
      </c>
      <c r="AW1026" s="244" t="s">
        <v>30</v>
      </c>
      <c r="AX1026" s="244" t="s">
        <v>73</v>
      </c>
      <c r="AY1026" s="247" t="s">
        <v>134</v>
      </c>
    </row>
    <row r="1027" spans="1:65" s="252" customFormat="1" x14ac:dyDescent="0.4">
      <c r="B1027" s="253"/>
      <c r="D1027" s="246" t="s">
        <v>142</v>
      </c>
      <c r="E1027" s="254" t="s">
        <v>1</v>
      </c>
      <c r="F1027" s="255" t="s">
        <v>746</v>
      </c>
      <c r="H1027" s="256">
        <v>26.25</v>
      </c>
      <c r="L1027" s="253"/>
      <c r="M1027" s="257"/>
      <c r="N1027" s="258"/>
      <c r="O1027" s="258"/>
      <c r="P1027" s="258"/>
      <c r="Q1027" s="258"/>
      <c r="R1027" s="258"/>
      <c r="S1027" s="258"/>
      <c r="T1027" s="259"/>
      <c r="AT1027" s="254" t="s">
        <v>142</v>
      </c>
      <c r="AU1027" s="254" t="s">
        <v>83</v>
      </c>
      <c r="AV1027" s="252" t="s">
        <v>83</v>
      </c>
      <c r="AW1027" s="252" t="s">
        <v>30</v>
      </c>
      <c r="AX1027" s="252" t="s">
        <v>73</v>
      </c>
      <c r="AY1027" s="254" t="s">
        <v>134</v>
      </c>
    </row>
    <row r="1028" spans="1:65" s="260" customFormat="1" x14ac:dyDescent="0.4">
      <c r="B1028" s="261"/>
      <c r="D1028" s="246" t="s">
        <v>142</v>
      </c>
      <c r="E1028" s="262" t="s">
        <v>1</v>
      </c>
      <c r="F1028" s="263" t="s">
        <v>164</v>
      </c>
      <c r="H1028" s="264">
        <v>26.25</v>
      </c>
      <c r="L1028" s="261"/>
      <c r="M1028" s="265"/>
      <c r="N1028" s="266"/>
      <c r="O1028" s="266"/>
      <c r="P1028" s="266"/>
      <c r="Q1028" s="266"/>
      <c r="R1028" s="266"/>
      <c r="S1028" s="266"/>
      <c r="T1028" s="267"/>
      <c r="AT1028" s="262" t="s">
        <v>142</v>
      </c>
      <c r="AU1028" s="262" t="s">
        <v>83</v>
      </c>
      <c r="AV1028" s="260" t="s">
        <v>140</v>
      </c>
      <c r="AW1028" s="260" t="s">
        <v>30</v>
      </c>
      <c r="AX1028" s="260" t="s">
        <v>81</v>
      </c>
      <c r="AY1028" s="262" t="s">
        <v>134</v>
      </c>
    </row>
    <row r="1029" spans="1:65" s="152" customFormat="1" ht="21.75" customHeight="1" x14ac:dyDescent="0.4">
      <c r="A1029" s="149"/>
      <c r="B1029" s="150"/>
      <c r="C1029" s="230" t="s">
        <v>747</v>
      </c>
      <c r="D1029" s="230" t="s">
        <v>136</v>
      </c>
      <c r="E1029" s="231" t="s">
        <v>748</v>
      </c>
      <c r="F1029" s="232" t="s">
        <v>749</v>
      </c>
      <c r="G1029" s="233" t="s">
        <v>192</v>
      </c>
      <c r="H1029" s="234">
        <v>20.54</v>
      </c>
      <c r="I1029" s="75">
        <v>20</v>
      </c>
      <c r="J1029" s="235">
        <f>ROUND(I1029*H1029,2)</f>
        <v>410.8</v>
      </c>
      <c r="K1029" s="236"/>
      <c r="L1029" s="150"/>
      <c r="M1029" s="237" t="s">
        <v>1</v>
      </c>
      <c r="N1029" s="238" t="s">
        <v>38</v>
      </c>
      <c r="O1029" s="239"/>
      <c r="P1029" s="240">
        <f>O1029*H1029</f>
        <v>0</v>
      </c>
      <c r="Q1029" s="240">
        <v>0</v>
      </c>
      <c r="R1029" s="240">
        <f>Q1029*H1029</f>
        <v>0</v>
      </c>
      <c r="S1029" s="240">
        <v>2.9999999999999997E-4</v>
      </c>
      <c r="T1029" s="241">
        <f>S1029*H1029</f>
        <v>6.1619999999999991E-3</v>
      </c>
      <c r="U1029" s="149"/>
      <c r="V1029" s="149"/>
      <c r="W1029" s="149"/>
      <c r="X1029" s="149"/>
      <c r="Y1029" s="149"/>
      <c r="Z1029" s="149"/>
      <c r="AA1029" s="149"/>
      <c r="AB1029" s="149"/>
      <c r="AC1029" s="149"/>
      <c r="AD1029" s="149"/>
      <c r="AE1029" s="149"/>
      <c r="AR1029" s="242" t="s">
        <v>307</v>
      </c>
      <c r="AT1029" s="242" t="s">
        <v>136</v>
      </c>
      <c r="AU1029" s="242" t="s">
        <v>83</v>
      </c>
      <c r="AY1029" s="142" t="s">
        <v>134</v>
      </c>
      <c r="BE1029" s="243">
        <f>IF(N1029="základní",J1029,0)</f>
        <v>410.8</v>
      </c>
      <c r="BF1029" s="243">
        <f>IF(N1029="snížená",J1029,0)</f>
        <v>0</v>
      </c>
      <c r="BG1029" s="243">
        <f>IF(N1029="zákl. přenesená",J1029,0)</f>
        <v>0</v>
      </c>
      <c r="BH1029" s="243">
        <f>IF(N1029="sníž. přenesená",J1029,0)</f>
        <v>0</v>
      </c>
      <c r="BI1029" s="243">
        <f>IF(N1029="nulová",J1029,0)</f>
        <v>0</v>
      </c>
      <c r="BJ1029" s="142" t="s">
        <v>81</v>
      </c>
      <c r="BK1029" s="243">
        <f>ROUND(I1029*H1029,2)</f>
        <v>410.8</v>
      </c>
      <c r="BL1029" s="142" t="s">
        <v>307</v>
      </c>
      <c r="BM1029" s="242" t="s">
        <v>750</v>
      </c>
    </row>
    <row r="1030" spans="1:65" s="244" customFormat="1" x14ac:dyDescent="0.4">
      <c r="B1030" s="245"/>
      <c r="D1030" s="246" t="s">
        <v>142</v>
      </c>
      <c r="E1030" s="247" t="s">
        <v>1</v>
      </c>
      <c r="F1030" s="248" t="s">
        <v>745</v>
      </c>
      <c r="H1030" s="247" t="s">
        <v>1</v>
      </c>
      <c r="L1030" s="245"/>
      <c r="M1030" s="249"/>
      <c r="N1030" s="250"/>
      <c r="O1030" s="250"/>
      <c r="P1030" s="250"/>
      <c r="Q1030" s="250"/>
      <c r="R1030" s="250"/>
      <c r="S1030" s="250"/>
      <c r="T1030" s="251"/>
      <c r="AT1030" s="247" t="s">
        <v>142</v>
      </c>
      <c r="AU1030" s="247" t="s">
        <v>83</v>
      </c>
      <c r="AV1030" s="244" t="s">
        <v>81</v>
      </c>
      <c r="AW1030" s="244" t="s">
        <v>30</v>
      </c>
      <c r="AX1030" s="244" t="s">
        <v>73</v>
      </c>
      <c r="AY1030" s="247" t="s">
        <v>134</v>
      </c>
    </row>
    <row r="1031" spans="1:65" s="252" customFormat="1" x14ac:dyDescent="0.4">
      <c r="B1031" s="253"/>
      <c r="D1031" s="246" t="s">
        <v>142</v>
      </c>
      <c r="E1031" s="254" t="s">
        <v>1</v>
      </c>
      <c r="F1031" s="255" t="s">
        <v>751</v>
      </c>
      <c r="H1031" s="256">
        <v>14.84</v>
      </c>
      <c r="L1031" s="253"/>
      <c r="M1031" s="257"/>
      <c r="N1031" s="258"/>
      <c r="O1031" s="258"/>
      <c r="P1031" s="258"/>
      <c r="Q1031" s="258"/>
      <c r="R1031" s="258"/>
      <c r="S1031" s="258"/>
      <c r="T1031" s="259"/>
      <c r="AT1031" s="254" t="s">
        <v>142</v>
      </c>
      <c r="AU1031" s="254" t="s">
        <v>83</v>
      </c>
      <c r="AV1031" s="252" t="s">
        <v>83</v>
      </c>
      <c r="AW1031" s="252" t="s">
        <v>30</v>
      </c>
      <c r="AX1031" s="252" t="s">
        <v>73</v>
      </c>
      <c r="AY1031" s="254" t="s">
        <v>134</v>
      </c>
    </row>
    <row r="1032" spans="1:65" s="252" customFormat="1" x14ac:dyDescent="0.4">
      <c r="B1032" s="253"/>
      <c r="D1032" s="246" t="s">
        <v>142</v>
      </c>
      <c r="E1032" s="254" t="s">
        <v>1</v>
      </c>
      <c r="F1032" s="255" t="s">
        <v>752</v>
      </c>
      <c r="H1032" s="256">
        <v>7.7</v>
      </c>
      <c r="L1032" s="253"/>
      <c r="M1032" s="257"/>
      <c r="N1032" s="258"/>
      <c r="O1032" s="258"/>
      <c r="P1032" s="258"/>
      <c r="Q1032" s="258"/>
      <c r="R1032" s="258"/>
      <c r="S1032" s="258"/>
      <c r="T1032" s="259"/>
      <c r="AT1032" s="254" t="s">
        <v>142</v>
      </c>
      <c r="AU1032" s="254" t="s">
        <v>83</v>
      </c>
      <c r="AV1032" s="252" t="s">
        <v>83</v>
      </c>
      <c r="AW1032" s="252" t="s">
        <v>30</v>
      </c>
      <c r="AX1032" s="252" t="s">
        <v>73</v>
      </c>
      <c r="AY1032" s="254" t="s">
        <v>134</v>
      </c>
    </row>
    <row r="1033" spans="1:65" s="244" customFormat="1" x14ac:dyDescent="0.4">
      <c r="B1033" s="245"/>
      <c r="D1033" s="246" t="s">
        <v>142</v>
      </c>
      <c r="E1033" s="247" t="s">
        <v>1</v>
      </c>
      <c r="F1033" s="248" t="s">
        <v>187</v>
      </c>
      <c r="H1033" s="247" t="s">
        <v>1</v>
      </c>
      <c r="L1033" s="245"/>
      <c r="M1033" s="249"/>
      <c r="N1033" s="250"/>
      <c r="O1033" s="250"/>
      <c r="P1033" s="250"/>
      <c r="Q1033" s="250"/>
      <c r="R1033" s="250"/>
      <c r="S1033" s="250"/>
      <c r="T1033" s="251"/>
      <c r="AT1033" s="247" t="s">
        <v>142</v>
      </c>
      <c r="AU1033" s="247" t="s">
        <v>83</v>
      </c>
      <c r="AV1033" s="244" t="s">
        <v>81</v>
      </c>
      <c r="AW1033" s="244" t="s">
        <v>30</v>
      </c>
      <c r="AX1033" s="244" t="s">
        <v>73</v>
      </c>
      <c r="AY1033" s="247" t="s">
        <v>134</v>
      </c>
    </row>
    <row r="1034" spans="1:65" s="252" customFormat="1" x14ac:dyDescent="0.4">
      <c r="B1034" s="253"/>
      <c r="D1034" s="246" t="s">
        <v>142</v>
      </c>
      <c r="E1034" s="254" t="s">
        <v>1</v>
      </c>
      <c r="F1034" s="255" t="s">
        <v>753</v>
      </c>
      <c r="H1034" s="256">
        <v>-2</v>
      </c>
      <c r="L1034" s="253"/>
      <c r="M1034" s="257"/>
      <c r="N1034" s="258"/>
      <c r="O1034" s="258"/>
      <c r="P1034" s="258"/>
      <c r="Q1034" s="258"/>
      <c r="R1034" s="258"/>
      <c r="S1034" s="258"/>
      <c r="T1034" s="259"/>
      <c r="AT1034" s="254" t="s">
        <v>142</v>
      </c>
      <c r="AU1034" s="254" t="s">
        <v>83</v>
      </c>
      <c r="AV1034" s="252" t="s">
        <v>83</v>
      </c>
      <c r="AW1034" s="252" t="s">
        <v>30</v>
      </c>
      <c r="AX1034" s="252" t="s">
        <v>73</v>
      </c>
      <c r="AY1034" s="254" t="s">
        <v>134</v>
      </c>
    </row>
    <row r="1035" spans="1:65" s="260" customFormat="1" x14ac:dyDescent="0.4">
      <c r="B1035" s="261"/>
      <c r="D1035" s="246" t="s">
        <v>142</v>
      </c>
      <c r="E1035" s="262" t="s">
        <v>1</v>
      </c>
      <c r="F1035" s="263" t="s">
        <v>164</v>
      </c>
      <c r="H1035" s="264">
        <v>20.54</v>
      </c>
      <c r="L1035" s="261"/>
      <c r="M1035" s="265"/>
      <c r="N1035" s="266"/>
      <c r="O1035" s="266"/>
      <c r="P1035" s="266"/>
      <c r="Q1035" s="266"/>
      <c r="R1035" s="266"/>
      <c r="S1035" s="266"/>
      <c r="T1035" s="267"/>
      <c r="AT1035" s="262" t="s">
        <v>142</v>
      </c>
      <c r="AU1035" s="262" t="s">
        <v>83</v>
      </c>
      <c r="AV1035" s="260" t="s">
        <v>140</v>
      </c>
      <c r="AW1035" s="260" t="s">
        <v>30</v>
      </c>
      <c r="AX1035" s="260" t="s">
        <v>81</v>
      </c>
      <c r="AY1035" s="262" t="s">
        <v>134</v>
      </c>
    </row>
    <row r="1036" spans="1:65" s="152" customFormat="1" ht="24.2" customHeight="1" x14ac:dyDescent="0.4">
      <c r="A1036" s="149"/>
      <c r="B1036" s="150"/>
      <c r="C1036" s="230" t="s">
        <v>754</v>
      </c>
      <c r="D1036" s="230" t="s">
        <v>136</v>
      </c>
      <c r="E1036" s="231" t="s">
        <v>755</v>
      </c>
      <c r="F1036" s="232" t="s">
        <v>756</v>
      </c>
      <c r="G1036" s="233" t="s">
        <v>394</v>
      </c>
      <c r="H1036" s="77">
        <v>48.732999999999997</v>
      </c>
      <c r="I1036" s="75">
        <v>1</v>
      </c>
      <c r="J1036" s="235">
        <f>ROUND(I1036*H1036,2)</f>
        <v>48.73</v>
      </c>
      <c r="K1036" s="236"/>
      <c r="L1036" s="150"/>
      <c r="M1036" s="237" t="s">
        <v>1</v>
      </c>
      <c r="N1036" s="238" t="s">
        <v>38</v>
      </c>
      <c r="O1036" s="239"/>
      <c r="P1036" s="240">
        <f>O1036*H1036</f>
        <v>0</v>
      </c>
      <c r="Q1036" s="240">
        <v>0</v>
      </c>
      <c r="R1036" s="240">
        <f>Q1036*H1036</f>
        <v>0</v>
      </c>
      <c r="S1036" s="240">
        <v>0</v>
      </c>
      <c r="T1036" s="241">
        <f>S1036*H1036</f>
        <v>0</v>
      </c>
      <c r="U1036" s="149"/>
      <c r="V1036" s="149"/>
      <c r="W1036" s="149"/>
      <c r="X1036" s="149"/>
      <c r="Y1036" s="149"/>
      <c r="Z1036" s="149"/>
      <c r="AA1036" s="149"/>
      <c r="AB1036" s="149"/>
      <c r="AC1036" s="149"/>
      <c r="AD1036" s="149"/>
      <c r="AE1036" s="149"/>
      <c r="AR1036" s="242" t="s">
        <v>307</v>
      </c>
      <c r="AT1036" s="242" t="s">
        <v>136</v>
      </c>
      <c r="AU1036" s="242" t="s">
        <v>83</v>
      </c>
      <c r="AY1036" s="142" t="s">
        <v>134</v>
      </c>
      <c r="BE1036" s="243">
        <f>IF(N1036="základní",J1036,0)</f>
        <v>48.73</v>
      </c>
      <c r="BF1036" s="243">
        <f>IF(N1036="snížená",J1036,0)</f>
        <v>0</v>
      </c>
      <c r="BG1036" s="243">
        <f>IF(N1036="zákl. přenesená",J1036,0)</f>
        <v>0</v>
      </c>
      <c r="BH1036" s="243">
        <f>IF(N1036="sníž. přenesená",J1036,0)</f>
        <v>0</v>
      </c>
      <c r="BI1036" s="243">
        <f>IF(N1036="nulová",J1036,0)</f>
        <v>0</v>
      </c>
      <c r="BJ1036" s="142" t="s">
        <v>81</v>
      </c>
      <c r="BK1036" s="243">
        <f>ROUND(I1036*H1036,2)</f>
        <v>48.73</v>
      </c>
      <c r="BL1036" s="142" t="s">
        <v>307</v>
      </c>
      <c r="BM1036" s="242" t="s">
        <v>757</v>
      </c>
    </row>
    <row r="1037" spans="1:65" s="217" customFormat="1" ht="22.9" customHeight="1" x14ac:dyDescent="0.5">
      <c r="B1037" s="218"/>
      <c r="D1037" s="219" t="s">
        <v>72</v>
      </c>
      <c r="E1037" s="228" t="s">
        <v>758</v>
      </c>
      <c r="F1037" s="228" t="s">
        <v>759</v>
      </c>
      <c r="J1037" s="229">
        <f>BK1037</f>
        <v>427510.2</v>
      </c>
      <c r="L1037" s="218"/>
      <c r="M1037" s="222"/>
      <c r="N1037" s="223"/>
      <c r="O1037" s="223"/>
      <c r="P1037" s="224">
        <f>SUM(P1038:P1430)</f>
        <v>0</v>
      </c>
      <c r="Q1037" s="223"/>
      <c r="R1037" s="224">
        <f>SUM(R1038:R1430)</f>
        <v>5.9085866500000011</v>
      </c>
      <c r="S1037" s="223"/>
      <c r="T1037" s="225">
        <f>SUM(T1038:T1430)</f>
        <v>4.795060799999999</v>
      </c>
      <c r="AR1037" s="219" t="s">
        <v>83</v>
      </c>
      <c r="AT1037" s="226" t="s">
        <v>72</v>
      </c>
      <c r="AU1037" s="226" t="s">
        <v>81</v>
      </c>
      <c r="AY1037" s="219" t="s">
        <v>134</v>
      </c>
      <c r="BK1037" s="227">
        <f>SUM(BK1038:BK1430)</f>
        <v>427510.2</v>
      </c>
    </row>
    <row r="1038" spans="1:65" s="152" customFormat="1" ht="16.5" customHeight="1" x14ac:dyDescent="0.4">
      <c r="A1038" s="149"/>
      <c r="B1038" s="150"/>
      <c r="C1038" s="230" t="s">
        <v>760</v>
      </c>
      <c r="D1038" s="230" t="s">
        <v>136</v>
      </c>
      <c r="E1038" s="231" t="s">
        <v>761</v>
      </c>
      <c r="F1038" s="232" t="s">
        <v>762</v>
      </c>
      <c r="G1038" s="233" t="s">
        <v>175</v>
      </c>
      <c r="H1038" s="234">
        <v>177.703</v>
      </c>
      <c r="I1038" s="75">
        <v>50</v>
      </c>
      <c r="J1038" s="235">
        <f>ROUND(I1038*H1038,2)</f>
        <v>8885.15</v>
      </c>
      <c r="K1038" s="236"/>
      <c r="L1038" s="150"/>
      <c r="M1038" s="237" t="s">
        <v>1</v>
      </c>
      <c r="N1038" s="238" t="s">
        <v>38</v>
      </c>
      <c r="O1038" s="239"/>
      <c r="P1038" s="240">
        <f>O1038*H1038</f>
        <v>0</v>
      </c>
      <c r="Q1038" s="240">
        <v>2.9999999999999997E-4</v>
      </c>
      <c r="R1038" s="240">
        <f>Q1038*H1038</f>
        <v>5.3310899999999994E-2</v>
      </c>
      <c r="S1038" s="240">
        <v>0</v>
      </c>
      <c r="T1038" s="241">
        <f>S1038*H1038</f>
        <v>0</v>
      </c>
      <c r="U1038" s="149"/>
      <c r="V1038" s="149"/>
      <c r="W1038" s="149"/>
      <c r="X1038" s="149"/>
      <c r="Y1038" s="149"/>
      <c r="Z1038" s="149"/>
      <c r="AA1038" s="149"/>
      <c r="AB1038" s="149"/>
      <c r="AC1038" s="149"/>
      <c r="AD1038" s="149"/>
      <c r="AE1038" s="149"/>
      <c r="AR1038" s="242" t="s">
        <v>307</v>
      </c>
      <c r="AT1038" s="242" t="s">
        <v>136</v>
      </c>
      <c r="AU1038" s="242" t="s">
        <v>83</v>
      </c>
      <c r="AY1038" s="142" t="s">
        <v>134</v>
      </c>
      <c r="BE1038" s="243">
        <f>IF(N1038="základní",J1038,0)</f>
        <v>8885.15</v>
      </c>
      <c r="BF1038" s="243">
        <f>IF(N1038="snížená",J1038,0)</f>
        <v>0</v>
      </c>
      <c r="BG1038" s="243">
        <f>IF(N1038="zákl. přenesená",J1038,0)</f>
        <v>0</v>
      </c>
      <c r="BH1038" s="243">
        <f>IF(N1038="sníž. přenesená",J1038,0)</f>
        <v>0</v>
      </c>
      <c r="BI1038" s="243">
        <f>IF(N1038="nulová",J1038,0)</f>
        <v>0</v>
      </c>
      <c r="BJ1038" s="142" t="s">
        <v>81</v>
      </c>
      <c r="BK1038" s="243">
        <f>ROUND(I1038*H1038,2)</f>
        <v>8885.15</v>
      </c>
      <c r="BL1038" s="142" t="s">
        <v>307</v>
      </c>
      <c r="BM1038" s="242" t="s">
        <v>763</v>
      </c>
    </row>
    <row r="1039" spans="1:65" s="244" customFormat="1" x14ac:dyDescent="0.4">
      <c r="B1039" s="245"/>
      <c r="D1039" s="246" t="s">
        <v>142</v>
      </c>
      <c r="E1039" s="247" t="s">
        <v>1</v>
      </c>
      <c r="F1039" s="248" t="s">
        <v>144</v>
      </c>
      <c r="H1039" s="247" t="s">
        <v>1</v>
      </c>
      <c r="L1039" s="245"/>
      <c r="M1039" s="249"/>
      <c r="N1039" s="250"/>
      <c r="O1039" s="250"/>
      <c r="P1039" s="250"/>
      <c r="Q1039" s="250"/>
      <c r="R1039" s="250"/>
      <c r="S1039" s="250"/>
      <c r="T1039" s="251"/>
      <c r="AT1039" s="247" t="s">
        <v>142</v>
      </c>
      <c r="AU1039" s="247" t="s">
        <v>83</v>
      </c>
      <c r="AV1039" s="244" t="s">
        <v>81</v>
      </c>
      <c r="AW1039" s="244" t="s">
        <v>30</v>
      </c>
      <c r="AX1039" s="244" t="s">
        <v>73</v>
      </c>
      <c r="AY1039" s="247" t="s">
        <v>134</v>
      </c>
    </row>
    <row r="1040" spans="1:65" s="252" customFormat="1" x14ac:dyDescent="0.4">
      <c r="B1040" s="253"/>
      <c r="D1040" s="246" t="s">
        <v>142</v>
      </c>
      <c r="E1040" s="254" t="s">
        <v>1</v>
      </c>
      <c r="F1040" s="255" t="s">
        <v>764</v>
      </c>
      <c r="H1040" s="256">
        <v>10.076000000000001</v>
      </c>
      <c r="L1040" s="253"/>
      <c r="M1040" s="257"/>
      <c r="N1040" s="258"/>
      <c r="O1040" s="258"/>
      <c r="P1040" s="258"/>
      <c r="Q1040" s="258"/>
      <c r="R1040" s="258"/>
      <c r="S1040" s="258"/>
      <c r="T1040" s="259"/>
      <c r="AT1040" s="254" t="s">
        <v>142</v>
      </c>
      <c r="AU1040" s="254" t="s">
        <v>83</v>
      </c>
      <c r="AV1040" s="252" t="s">
        <v>83</v>
      </c>
      <c r="AW1040" s="252" t="s">
        <v>30</v>
      </c>
      <c r="AX1040" s="252" t="s">
        <v>73</v>
      </c>
      <c r="AY1040" s="254" t="s">
        <v>134</v>
      </c>
    </row>
    <row r="1041" spans="2:51" s="252" customFormat="1" x14ac:dyDescent="0.4">
      <c r="B1041" s="253"/>
      <c r="D1041" s="246" t="s">
        <v>142</v>
      </c>
      <c r="E1041" s="254" t="s">
        <v>1</v>
      </c>
      <c r="F1041" s="255" t="s">
        <v>765</v>
      </c>
      <c r="H1041" s="256">
        <v>8.4700000000000006</v>
      </c>
      <c r="L1041" s="253"/>
      <c r="M1041" s="257"/>
      <c r="N1041" s="258"/>
      <c r="O1041" s="258"/>
      <c r="P1041" s="258"/>
      <c r="Q1041" s="258"/>
      <c r="R1041" s="258"/>
      <c r="S1041" s="258"/>
      <c r="T1041" s="259"/>
      <c r="AT1041" s="254" t="s">
        <v>142</v>
      </c>
      <c r="AU1041" s="254" t="s">
        <v>83</v>
      </c>
      <c r="AV1041" s="252" t="s">
        <v>83</v>
      </c>
      <c r="AW1041" s="252" t="s">
        <v>30</v>
      </c>
      <c r="AX1041" s="252" t="s">
        <v>73</v>
      </c>
      <c r="AY1041" s="254" t="s">
        <v>134</v>
      </c>
    </row>
    <row r="1042" spans="2:51" s="244" customFormat="1" x14ac:dyDescent="0.4">
      <c r="B1042" s="245"/>
      <c r="D1042" s="246" t="s">
        <v>142</v>
      </c>
      <c r="E1042" s="247" t="s">
        <v>1</v>
      </c>
      <c r="F1042" s="248" t="s">
        <v>187</v>
      </c>
      <c r="H1042" s="247" t="s">
        <v>1</v>
      </c>
      <c r="L1042" s="245"/>
      <c r="M1042" s="249"/>
      <c r="N1042" s="250"/>
      <c r="O1042" s="250"/>
      <c r="P1042" s="250"/>
      <c r="Q1042" s="250"/>
      <c r="R1042" s="250"/>
      <c r="S1042" s="250"/>
      <c r="T1042" s="251"/>
      <c r="AT1042" s="247" t="s">
        <v>142</v>
      </c>
      <c r="AU1042" s="247" t="s">
        <v>83</v>
      </c>
      <c r="AV1042" s="244" t="s">
        <v>81</v>
      </c>
      <c r="AW1042" s="244" t="s">
        <v>30</v>
      </c>
      <c r="AX1042" s="244" t="s">
        <v>73</v>
      </c>
      <c r="AY1042" s="247" t="s">
        <v>134</v>
      </c>
    </row>
    <row r="1043" spans="2:51" s="252" customFormat="1" x14ac:dyDescent="0.4">
      <c r="B1043" s="253"/>
      <c r="D1043" s="246" t="s">
        <v>142</v>
      </c>
      <c r="E1043" s="254" t="s">
        <v>1</v>
      </c>
      <c r="F1043" s="255" t="s">
        <v>766</v>
      </c>
      <c r="H1043" s="256">
        <v>-1.6160000000000001</v>
      </c>
      <c r="L1043" s="253"/>
      <c r="M1043" s="257"/>
      <c r="N1043" s="258"/>
      <c r="O1043" s="258"/>
      <c r="P1043" s="258"/>
      <c r="Q1043" s="258"/>
      <c r="R1043" s="258"/>
      <c r="S1043" s="258"/>
      <c r="T1043" s="259"/>
      <c r="AT1043" s="254" t="s">
        <v>142</v>
      </c>
      <c r="AU1043" s="254" t="s">
        <v>83</v>
      </c>
      <c r="AV1043" s="252" t="s">
        <v>83</v>
      </c>
      <c r="AW1043" s="252" t="s">
        <v>30</v>
      </c>
      <c r="AX1043" s="252" t="s">
        <v>73</v>
      </c>
      <c r="AY1043" s="254" t="s">
        <v>134</v>
      </c>
    </row>
    <row r="1044" spans="2:51" s="244" customFormat="1" x14ac:dyDescent="0.4">
      <c r="B1044" s="245"/>
      <c r="D1044" s="246" t="s">
        <v>142</v>
      </c>
      <c r="E1044" s="247" t="s">
        <v>1</v>
      </c>
      <c r="F1044" s="248" t="s">
        <v>146</v>
      </c>
      <c r="H1044" s="247" t="s">
        <v>1</v>
      </c>
      <c r="L1044" s="245"/>
      <c r="M1044" s="249"/>
      <c r="N1044" s="250"/>
      <c r="O1044" s="250"/>
      <c r="P1044" s="250"/>
      <c r="Q1044" s="250"/>
      <c r="R1044" s="250"/>
      <c r="S1044" s="250"/>
      <c r="T1044" s="251"/>
      <c r="AT1044" s="247" t="s">
        <v>142</v>
      </c>
      <c r="AU1044" s="247" t="s">
        <v>83</v>
      </c>
      <c r="AV1044" s="244" t="s">
        <v>81</v>
      </c>
      <c r="AW1044" s="244" t="s">
        <v>30</v>
      </c>
      <c r="AX1044" s="244" t="s">
        <v>73</v>
      </c>
      <c r="AY1044" s="247" t="s">
        <v>134</v>
      </c>
    </row>
    <row r="1045" spans="2:51" s="252" customFormat="1" x14ac:dyDescent="0.4">
      <c r="B1045" s="253"/>
      <c r="D1045" s="246" t="s">
        <v>142</v>
      </c>
      <c r="E1045" s="254" t="s">
        <v>1</v>
      </c>
      <c r="F1045" s="255" t="s">
        <v>767</v>
      </c>
      <c r="H1045" s="256">
        <v>8.5359999999999996</v>
      </c>
      <c r="L1045" s="253"/>
      <c r="M1045" s="257"/>
      <c r="N1045" s="258"/>
      <c r="O1045" s="258"/>
      <c r="P1045" s="258"/>
      <c r="Q1045" s="258"/>
      <c r="R1045" s="258"/>
      <c r="S1045" s="258"/>
      <c r="T1045" s="259"/>
      <c r="AT1045" s="254" t="s">
        <v>142</v>
      </c>
      <c r="AU1045" s="254" t="s">
        <v>83</v>
      </c>
      <c r="AV1045" s="252" t="s">
        <v>83</v>
      </c>
      <c r="AW1045" s="252" t="s">
        <v>30</v>
      </c>
      <c r="AX1045" s="252" t="s">
        <v>73</v>
      </c>
      <c r="AY1045" s="254" t="s">
        <v>134</v>
      </c>
    </row>
    <row r="1046" spans="2:51" s="252" customFormat="1" x14ac:dyDescent="0.4">
      <c r="B1046" s="253"/>
      <c r="D1046" s="246" t="s">
        <v>142</v>
      </c>
      <c r="E1046" s="254" t="s">
        <v>1</v>
      </c>
      <c r="F1046" s="255" t="s">
        <v>768</v>
      </c>
      <c r="H1046" s="256">
        <v>6.93</v>
      </c>
      <c r="L1046" s="253"/>
      <c r="M1046" s="257"/>
      <c r="N1046" s="258"/>
      <c r="O1046" s="258"/>
      <c r="P1046" s="258"/>
      <c r="Q1046" s="258"/>
      <c r="R1046" s="258"/>
      <c r="S1046" s="258"/>
      <c r="T1046" s="259"/>
      <c r="AT1046" s="254" t="s">
        <v>142</v>
      </c>
      <c r="AU1046" s="254" t="s">
        <v>83</v>
      </c>
      <c r="AV1046" s="252" t="s">
        <v>83</v>
      </c>
      <c r="AW1046" s="252" t="s">
        <v>30</v>
      </c>
      <c r="AX1046" s="252" t="s">
        <v>73</v>
      </c>
      <c r="AY1046" s="254" t="s">
        <v>134</v>
      </c>
    </row>
    <row r="1047" spans="2:51" s="244" customFormat="1" x14ac:dyDescent="0.4">
      <c r="B1047" s="245"/>
      <c r="D1047" s="246" t="s">
        <v>142</v>
      </c>
      <c r="E1047" s="247" t="s">
        <v>1</v>
      </c>
      <c r="F1047" s="248" t="s">
        <v>187</v>
      </c>
      <c r="H1047" s="247" t="s">
        <v>1</v>
      </c>
      <c r="L1047" s="245"/>
      <c r="M1047" s="249"/>
      <c r="N1047" s="250"/>
      <c r="O1047" s="250"/>
      <c r="P1047" s="250"/>
      <c r="Q1047" s="250"/>
      <c r="R1047" s="250"/>
      <c r="S1047" s="250"/>
      <c r="T1047" s="251"/>
      <c r="AT1047" s="247" t="s">
        <v>142</v>
      </c>
      <c r="AU1047" s="247" t="s">
        <v>83</v>
      </c>
      <c r="AV1047" s="244" t="s">
        <v>81</v>
      </c>
      <c r="AW1047" s="244" t="s">
        <v>30</v>
      </c>
      <c r="AX1047" s="244" t="s">
        <v>73</v>
      </c>
      <c r="AY1047" s="247" t="s">
        <v>134</v>
      </c>
    </row>
    <row r="1048" spans="2:51" s="252" customFormat="1" x14ac:dyDescent="0.4">
      <c r="B1048" s="253"/>
      <c r="D1048" s="246" t="s">
        <v>142</v>
      </c>
      <c r="E1048" s="254" t="s">
        <v>1</v>
      </c>
      <c r="F1048" s="255" t="s">
        <v>769</v>
      </c>
      <c r="H1048" s="256">
        <v>-3.2320000000000002</v>
      </c>
      <c r="L1048" s="253"/>
      <c r="M1048" s="257"/>
      <c r="N1048" s="258"/>
      <c r="O1048" s="258"/>
      <c r="P1048" s="258"/>
      <c r="Q1048" s="258"/>
      <c r="R1048" s="258"/>
      <c r="S1048" s="258"/>
      <c r="T1048" s="259"/>
      <c r="AT1048" s="254" t="s">
        <v>142</v>
      </c>
      <c r="AU1048" s="254" t="s">
        <v>83</v>
      </c>
      <c r="AV1048" s="252" t="s">
        <v>83</v>
      </c>
      <c r="AW1048" s="252" t="s">
        <v>30</v>
      </c>
      <c r="AX1048" s="252" t="s">
        <v>73</v>
      </c>
      <c r="AY1048" s="254" t="s">
        <v>134</v>
      </c>
    </row>
    <row r="1049" spans="2:51" s="244" customFormat="1" x14ac:dyDescent="0.4">
      <c r="B1049" s="245"/>
      <c r="D1049" s="246" t="s">
        <v>142</v>
      </c>
      <c r="E1049" s="247" t="s">
        <v>1</v>
      </c>
      <c r="F1049" s="248" t="s">
        <v>150</v>
      </c>
      <c r="H1049" s="247" t="s">
        <v>1</v>
      </c>
      <c r="L1049" s="245"/>
      <c r="M1049" s="249"/>
      <c r="N1049" s="250"/>
      <c r="O1049" s="250"/>
      <c r="P1049" s="250"/>
      <c r="Q1049" s="250"/>
      <c r="R1049" s="250"/>
      <c r="S1049" s="250"/>
      <c r="T1049" s="251"/>
      <c r="AT1049" s="247" t="s">
        <v>142</v>
      </c>
      <c r="AU1049" s="247" t="s">
        <v>83</v>
      </c>
      <c r="AV1049" s="244" t="s">
        <v>81</v>
      </c>
      <c r="AW1049" s="244" t="s">
        <v>30</v>
      </c>
      <c r="AX1049" s="244" t="s">
        <v>73</v>
      </c>
      <c r="AY1049" s="247" t="s">
        <v>134</v>
      </c>
    </row>
    <row r="1050" spans="2:51" s="252" customFormat="1" x14ac:dyDescent="0.4">
      <c r="B1050" s="253"/>
      <c r="D1050" s="246" t="s">
        <v>142</v>
      </c>
      <c r="E1050" s="254" t="s">
        <v>1</v>
      </c>
      <c r="F1050" s="255" t="s">
        <v>770</v>
      </c>
      <c r="H1050" s="256">
        <v>11.77</v>
      </c>
      <c r="L1050" s="253"/>
      <c r="M1050" s="257"/>
      <c r="N1050" s="258"/>
      <c r="O1050" s="258"/>
      <c r="P1050" s="258"/>
      <c r="Q1050" s="258"/>
      <c r="R1050" s="258"/>
      <c r="S1050" s="258"/>
      <c r="T1050" s="259"/>
      <c r="AT1050" s="254" t="s">
        <v>142</v>
      </c>
      <c r="AU1050" s="254" t="s">
        <v>83</v>
      </c>
      <c r="AV1050" s="252" t="s">
        <v>83</v>
      </c>
      <c r="AW1050" s="252" t="s">
        <v>30</v>
      </c>
      <c r="AX1050" s="252" t="s">
        <v>73</v>
      </c>
      <c r="AY1050" s="254" t="s">
        <v>134</v>
      </c>
    </row>
    <row r="1051" spans="2:51" s="252" customFormat="1" x14ac:dyDescent="0.4">
      <c r="B1051" s="253"/>
      <c r="D1051" s="246" t="s">
        <v>142</v>
      </c>
      <c r="E1051" s="254" t="s">
        <v>1</v>
      </c>
      <c r="F1051" s="255" t="s">
        <v>771</v>
      </c>
      <c r="H1051" s="256">
        <v>5.2359999999999998</v>
      </c>
      <c r="L1051" s="253"/>
      <c r="M1051" s="257"/>
      <c r="N1051" s="258"/>
      <c r="O1051" s="258"/>
      <c r="P1051" s="258"/>
      <c r="Q1051" s="258"/>
      <c r="R1051" s="258"/>
      <c r="S1051" s="258"/>
      <c r="T1051" s="259"/>
      <c r="AT1051" s="254" t="s">
        <v>142</v>
      </c>
      <c r="AU1051" s="254" t="s">
        <v>83</v>
      </c>
      <c r="AV1051" s="252" t="s">
        <v>83</v>
      </c>
      <c r="AW1051" s="252" t="s">
        <v>30</v>
      </c>
      <c r="AX1051" s="252" t="s">
        <v>73</v>
      </c>
      <c r="AY1051" s="254" t="s">
        <v>134</v>
      </c>
    </row>
    <row r="1052" spans="2:51" s="244" customFormat="1" x14ac:dyDescent="0.4">
      <c r="B1052" s="245"/>
      <c r="D1052" s="246" t="s">
        <v>142</v>
      </c>
      <c r="E1052" s="247" t="s">
        <v>1</v>
      </c>
      <c r="F1052" s="248" t="s">
        <v>187</v>
      </c>
      <c r="H1052" s="247" t="s">
        <v>1</v>
      </c>
      <c r="L1052" s="245"/>
      <c r="M1052" s="249"/>
      <c r="N1052" s="250"/>
      <c r="O1052" s="250"/>
      <c r="P1052" s="250"/>
      <c r="Q1052" s="250"/>
      <c r="R1052" s="250"/>
      <c r="S1052" s="250"/>
      <c r="T1052" s="251"/>
      <c r="AT1052" s="247" t="s">
        <v>142</v>
      </c>
      <c r="AU1052" s="247" t="s">
        <v>83</v>
      </c>
      <c r="AV1052" s="244" t="s">
        <v>81</v>
      </c>
      <c r="AW1052" s="244" t="s">
        <v>30</v>
      </c>
      <c r="AX1052" s="244" t="s">
        <v>73</v>
      </c>
      <c r="AY1052" s="247" t="s">
        <v>134</v>
      </c>
    </row>
    <row r="1053" spans="2:51" s="252" customFormat="1" x14ac:dyDescent="0.4">
      <c r="B1053" s="253"/>
      <c r="D1053" s="246" t="s">
        <v>142</v>
      </c>
      <c r="E1053" s="254" t="s">
        <v>1</v>
      </c>
      <c r="F1053" s="255" t="s">
        <v>766</v>
      </c>
      <c r="H1053" s="256">
        <v>-1.6160000000000001</v>
      </c>
      <c r="L1053" s="253"/>
      <c r="M1053" s="257"/>
      <c r="N1053" s="258"/>
      <c r="O1053" s="258"/>
      <c r="P1053" s="258"/>
      <c r="Q1053" s="258"/>
      <c r="R1053" s="258"/>
      <c r="S1053" s="258"/>
      <c r="T1053" s="259"/>
      <c r="AT1053" s="254" t="s">
        <v>142</v>
      </c>
      <c r="AU1053" s="254" t="s">
        <v>83</v>
      </c>
      <c r="AV1053" s="252" t="s">
        <v>83</v>
      </c>
      <c r="AW1053" s="252" t="s">
        <v>30</v>
      </c>
      <c r="AX1053" s="252" t="s">
        <v>73</v>
      </c>
      <c r="AY1053" s="254" t="s">
        <v>134</v>
      </c>
    </row>
    <row r="1054" spans="2:51" s="244" customFormat="1" x14ac:dyDescent="0.4">
      <c r="B1054" s="245"/>
      <c r="D1054" s="246" t="s">
        <v>142</v>
      </c>
      <c r="E1054" s="247" t="s">
        <v>1</v>
      </c>
      <c r="F1054" s="248" t="s">
        <v>152</v>
      </c>
      <c r="H1054" s="247" t="s">
        <v>1</v>
      </c>
      <c r="L1054" s="245"/>
      <c r="M1054" s="249"/>
      <c r="N1054" s="250"/>
      <c r="O1054" s="250"/>
      <c r="P1054" s="250"/>
      <c r="Q1054" s="250"/>
      <c r="R1054" s="250"/>
      <c r="S1054" s="250"/>
      <c r="T1054" s="251"/>
      <c r="AT1054" s="247" t="s">
        <v>142</v>
      </c>
      <c r="AU1054" s="247" t="s">
        <v>83</v>
      </c>
      <c r="AV1054" s="244" t="s">
        <v>81</v>
      </c>
      <c r="AW1054" s="244" t="s">
        <v>30</v>
      </c>
      <c r="AX1054" s="244" t="s">
        <v>73</v>
      </c>
      <c r="AY1054" s="247" t="s">
        <v>134</v>
      </c>
    </row>
    <row r="1055" spans="2:51" s="252" customFormat="1" x14ac:dyDescent="0.4">
      <c r="B1055" s="253"/>
      <c r="D1055" s="246" t="s">
        <v>142</v>
      </c>
      <c r="E1055" s="254" t="s">
        <v>1</v>
      </c>
      <c r="F1055" s="255" t="s">
        <v>772</v>
      </c>
      <c r="H1055" s="256">
        <v>5.72</v>
      </c>
      <c r="L1055" s="253"/>
      <c r="M1055" s="257"/>
      <c r="N1055" s="258"/>
      <c r="O1055" s="258"/>
      <c r="P1055" s="258"/>
      <c r="Q1055" s="258"/>
      <c r="R1055" s="258"/>
      <c r="S1055" s="258"/>
      <c r="T1055" s="259"/>
      <c r="AT1055" s="254" t="s">
        <v>142</v>
      </c>
      <c r="AU1055" s="254" t="s">
        <v>83</v>
      </c>
      <c r="AV1055" s="252" t="s">
        <v>83</v>
      </c>
      <c r="AW1055" s="252" t="s">
        <v>30</v>
      </c>
      <c r="AX1055" s="252" t="s">
        <v>73</v>
      </c>
      <c r="AY1055" s="254" t="s">
        <v>134</v>
      </c>
    </row>
    <row r="1056" spans="2:51" s="252" customFormat="1" x14ac:dyDescent="0.4">
      <c r="B1056" s="253"/>
      <c r="D1056" s="246" t="s">
        <v>142</v>
      </c>
      <c r="E1056" s="254" t="s">
        <v>1</v>
      </c>
      <c r="F1056" s="255" t="s">
        <v>770</v>
      </c>
      <c r="H1056" s="256">
        <v>11.77</v>
      </c>
      <c r="L1056" s="253"/>
      <c r="M1056" s="257"/>
      <c r="N1056" s="258"/>
      <c r="O1056" s="258"/>
      <c r="P1056" s="258"/>
      <c r="Q1056" s="258"/>
      <c r="R1056" s="258"/>
      <c r="S1056" s="258"/>
      <c r="T1056" s="259"/>
      <c r="AT1056" s="254" t="s">
        <v>142</v>
      </c>
      <c r="AU1056" s="254" t="s">
        <v>83</v>
      </c>
      <c r="AV1056" s="252" t="s">
        <v>83</v>
      </c>
      <c r="AW1056" s="252" t="s">
        <v>30</v>
      </c>
      <c r="AX1056" s="252" t="s">
        <v>73</v>
      </c>
      <c r="AY1056" s="254" t="s">
        <v>134</v>
      </c>
    </row>
    <row r="1057" spans="2:51" s="244" customFormat="1" x14ac:dyDescent="0.4">
      <c r="B1057" s="245"/>
      <c r="D1057" s="246" t="s">
        <v>142</v>
      </c>
      <c r="E1057" s="247" t="s">
        <v>1</v>
      </c>
      <c r="F1057" s="248" t="s">
        <v>187</v>
      </c>
      <c r="H1057" s="247" t="s">
        <v>1</v>
      </c>
      <c r="L1057" s="245"/>
      <c r="M1057" s="249"/>
      <c r="N1057" s="250"/>
      <c r="O1057" s="250"/>
      <c r="P1057" s="250"/>
      <c r="Q1057" s="250"/>
      <c r="R1057" s="250"/>
      <c r="S1057" s="250"/>
      <c r="T1057" s="251"/>
      <c r="AT1057" s="247" t="s">
        <v>142</v>
      </c>
      <c r="AU1057" s="247" t="s">
        <v>83</v>
      </c>
      <c r="AV1057" s="244" t="s">
        <v>81</v>
      </c>
      <c r="AW1057" s="244" t="s">
        <v>30</v>
      </c>
      <c r="AX1057" s="244" t="s">
        <v>73</v>
      </c>
      <c r="AY1057" s="247" t="s">
        <v>134</v>
      </c>
    </row>
    <row r="1058" spans="2:51" s="252" customFormat="1" x14ac:dyDescent="0.4">
      <c r="B1058" s="253"/>
      <c r="D1058" s="246" t="s">
        <v>142</v>
      </c>
      <c r="E1058" s="254" t="s">
        <v>1</v>
      </c>
      <c r="F1058" s="255" t="s">
        <v>773</v>
      </c>
      <c r="H1058" s="256">
        <v>-1.8180000000000001</v>
      </c>
      <c r="L1058" s="253"/>
      <c r="M1058" s="257"/>
      <c r="N1058" s="258"/>
      <c r="O1058" s="258"/>
      <c r="P1058" s="258"/>
      <c r="Q1058" s="258"/>
      <c r="R1058" s="258"/>
      <c r="S1058" s="258"/>
      <c r="T1058" s="259"/>
      <c r="AT1058" s="254" t="s">
        <v>142</v>
      </c>
      <c r="AU1058" s="254" t="s">
        <v>83</v>
      </c>
      <c r="AV1058" s="252" t="s">
        <v>83</v>
      </c>
      <c r="AW1058" s="252" t="s">
        <v>30</v>
      </c>
      <c r="AX1058" s="252" t="s">
        <v>73</v>
      </c>
      <c r="AY1058" s="254" t="s">
        <v>134</v>
      </c>
    </row>
    <row r="1059" spans="2:51" s="244" customFormat="1" x14ac:dyDescent="0.4">
      <c r="B1059" s="245"/>
      <c r="D1059" s="246" t="s">
        <v>142</v>
      </c>
      <c r="E1059" s="247" t="s">
        <v>1</v>
      </c>
      <c r="F1059" s="248" t="s">
        <v>154</v>
      </c>
      <c r="H1059" s="247" t="s">
        <v>1</v>
      </c>
      <c r="L1059" s="245"/>
      <c r="M1059" s="249"/>
      <c r="N1059" s="250"/>
      <c r="O1059" s="250"/>
      <c r="P1059" s="250"/>
      <c r="Q1059" s="250"/>
      <c r="R1059" s="250"/>
      <c r="S1059" s="250"/>
      <c r="T1059" s="251"/>
      <c r="AT1059" s="247" t="s">
        <v>142</v>
      </c>
      <c r="AU1059" s="247" t="s">
        <v>83</v>
      </c>
      <c r="AV1059" s="244" t="s">
        <v>81</v>
      </c>
      <c r="AW1059" s="244" t="s">
        <v>30</v>
      </c>
      <c r="AX1059" s="244" t="s">
        <v>73</v>
      </c>
      <c r="AY1059" s="247" t="s">
        <v>134</v>
      </c>
    </row>
    <row r="1060" spans="2:51" s="252" customFormat="1" x14ac:dyDescent="0.4">
      <c r="B1060" s="253"/>
      <c r="D1060" s="246" t="s">
        <v>142</v>
      </c>
      <c r="E1060" s="254" t="s">
        <v>1</v>
      </c>
      <c r="F1060" s="255" t="s">
        <v>770</v>
      </c>
      <c r="H1060" s="256">
        <v>11.77</v>
      </c>
      <c r="L1060" s="253"/>
      <c r="M1060" s="257"/>
      <c r="N1060" s="258"/>
      <c r="O1060" s="258"/>
      <c r="P1060" s="258"/>
      <c r="Q1060" s="258"/>
      <c r="R1060" s="258"/>
      <c r="S1060" s="258"/>
      <c r="T1060" s="259"/>
      <c r="AT1060" s="254" t="s">
        <v>142</v>
      </c>
      <c r="AU1060" s="254" t="s">
        <v>83</v>
      </c>
      <c r="AV1060" s="252" t="s">
        <v>83</v>
      </c>
      <c r="AW1060" s="252" t="s">
        <v>30</v>
      </c>
      <c r="AX1060" s="252" t="s">
        <v>73</v>
      </c>
      <c r="AY1060" s="254" t="s">
        <v>134</v>
      </c>
    </row>
    <row r="1061" spans="2:51" s="252" customFormat="1" x14ac:dyDescent="0.4">
      <c r="B1061" s="253"/>
      <c r="D1061" s="246" t="s">
        <v>142</v>
      </c>
      <c r="E1061" s="254" t="s">
        <v>1</v>
      </c>
      <c r="F1061" s="255" t="s">
        <v>774</v>
      </c>
      <c r="H1061" s="256">
        <v>17.468</v>
      </c>
      <c r="L1061" s="253"/>
      <c r="M1061" s="257"/>
      <c r="N1061" s="258"/>
      <c r="O1061" s="258"/>
      <c r="P1061" s="258"/>
      <c r="Q1061" s="258"/>
      <c r="R1061" s="258"/>
      <c r="S1061" s="258"/>
      <c r="T1061" s="259"/>
      <c r="AT1061" s="254" t="s">
        <v>142</v>
      </c>
      <c r="AU1061" s="254" t="s">
        <v>83</v>
      </c>
      <c r="AV1061" s="252" t="s">
        <v>83</v>
      </c>
      <c r="AW1061" s="252" t="s">
        <v>30</v>
      </c>
      <c r="AX1061" s="252" t="s">
        <v>73</v>
      </c>
      <c r="AY1061" s="254" t="s">
        <v>134</v>
      </c>
    </row>
    <row r="1062" spans="2:51" s="244" customFormat="1" x14ac:dyDescent="0.4">
      <c r="B1062" s="245"/>
      <c r="D1062" s="246" t="s">
        <v>142</v>
      </c>
      <c r="E1062" s="247" t="s">
        <v>1</v>
      </c>
      <c r="F1062" s="248" t="s">
        <v>187</v>
      </c>
      <c r="H1062" s="247" t="s">
        <v>1</v>
      </c>
      <c r="L1062" s="245"/>
      <c r="M1062" s="249"/>
      <c r="N1062" s="250"/>
      <c r="O1062" s="250"/>
      <c r="P1062" s="250"/>
      <c r="Q1062" s="250"/>
      <c r="R1062" s="250"/>
      <c r="S1062" s="250"/>
      <c r="T1062" s="251"/>
      <c r="AT1062" s="247" t="s">
        <v>142</v>
      </c>
      <c r="AU1062" s="247" t="s">
        <v>83</v>
      </c>
      <c r="AV1062" s="244" t="s">
        <v>81</v>
      </c>
      <c r="AW1062" s="244" t="s">
        <v>30</v>
      </c>
      <c r="AX1062" s="244" t="s">
        <v>73</v>
      </c>
      <c r="AY1062" s="247" t="s">
        <v>134</v>
      </c>
    </row>
    <row r="1063" spans="2:51" s="252" customFormat="1" x14ac:dyDescent="0.4">
      <c r="B1063" s="253"/>
      <c r="D1063" s="246" t="s">
        <v>142</v>
      </c>
      <c r="E1063" s="254" t="s">
        <v>1</v>
      </c>
      <c r="F1063" s="255" t="s">
        <v>773</v>
      </c>
      <c r="H1063" s="256">
        <v>-1.8180000000000001</v>
      </c>
      <c r="L1063" s="253"/>
      <c r="M1063" s="257"/>
      <c r="N1063" s="258"/>
      <c r="O1063" s="258"/>
      <c r="P1063" s="258"/>
      <c r="Q1063" s="258"/>
      <c r="R1063" s="258"/>
      <c r="S1063" s="258"/>
      <c r="T1063" s="259"/>
      <c r="AT1063" s="254" t="s">
        <v>142</v>
      </c>
      <c r="AU1063" s="254" t="s">
        <v>83</v>
      </c>
      <c r="AV1063" s="252" t="s">
        <v>83</v>
      </c>
      <c r="AW1063" s="252" t="s">
        <v>30</v>
      </c>
      <c r="AX1063" s="252" t="s">
        <v>73</v>
      </c>
      <c r="AY1063" s="254" t="s">
        <v>134</v>
      </c>
    </row>
    <row r="1064" spans="2:51" s="244" customFormat="1" x14ac:dyDescent="0.4">
      <c r="B1064" s="245"/>
      <c r="D1064" s="246" t="s">
        <v>142</v>
      </c>
      <c r="E1064" s="247" t="s">
        <v>1</v>
      </c>
      <c r="F1064" s="248" t="s">
        <v>156</v>
      </c>
      <c r="H1064" s="247" t="s">
        <v>1</v>
      </c>
      <c r="L1064" s="245"/>
      <c r="M1064" s="249"/>
      <c r="N1064" s="250"/>
      <c r="O1064" s="250"/>
      <c r="P1064" s="250"/>
      <c r="Q1064" s="250"/>
      <c r="R1064" s="250"/>
      <c r="S1064" s="250"/>
      <c r="T1064" s="251"/>
      <c r="AT1064" s="247" t="s">
        <v>142</v>
      </c>
      <c r="AU1064" s="247" t="s">
        <v>83</v>
      </c>
      <c r="AV1064" s="244" t="s">
        <v>81</v>
      </c>
      <c r="AW1064" s="244" t="s">
        <v>30</v>
      </c>
      <c r="AX1064" s="244" t="s">
        <v>73</v>
      </c>
      <c r="AY1064" s="247" t="s">
        <v>134</v>
      </c>
    </row>
    <row r="1065" spans="2:51" s="252" customFormat="1" x14ac:dyDescent="0.4">
      <c r="B1065" s="253"/>
      <c r="D1065" s="246" t="s">
        <v>142</v>
      </c>
      <c r="E1065" s="254" t="s">
        <v>1</v>
      </c>
      <c r="F1065" s="255" t="s">
        <v>775</v>
      </c>
      <c r="H1065" s="256">
        <v>23.1</v>
      </c>
      <c r="L1065" s="253"/>
      <c r="M1065" s="257"/>
      <c r="N1065" s="258"/>
      <c r="O1065" s="258"/>
      <c r="P1065" s="258"/>
      <c r="Q1065" s="258"/>
      <c r="R1065" s="258"/>
      <c r="S1065" s="258"/>
      <c r="T1065" s="259"/>
      <c r="AT1065" s="254" t="s">
        <v>142</v>
      </c>
      <c r="AU1065" s="254" t="s">
        <v>83</v>
      </c>
      <c r="AV1065" s="252" t="s">
        <v>83</v>
      </c>
      <c r="AW1065" s="252" t="s">
        <v>30</v>
      </c>
      <c r="AX1065" s="252" t="s">
        <v>73</v>
      </c>
      <c r="AY1065" s="254" t="s">
        <v>134</v>
      </c>
    </row>
    <row r="1066" spans="2:51" s="252" customFormat="1" x14ac:dyDescent="0.4">
      <c r="B1066" s="253"/>
      <c r="D1066" s="246" t="s">
        <v>142</v>
      </c>
      <c r="E1066" s="254" t="s">
        <v>1</v>
      </c>
      <c r="F1066" s="255" t="s">
        <v>776</v>
      </c>
      <c r="H1066" s="256">
        <v>26.4</v>
      </c>
      <c r="L1066" s="253"/>
      <c r="M1066" s="257"/>
      <c r="N1066" s="258"/>
      <c r="O1066" s="258"/>
      <c r="P1066" s="258"/>
      <c r="Q1066" s="258"/>
      <c r="R1066" s="258"/>
      <c r="S1066" s="258"/>
      <c r="T1066" s="259"/>
      <c r="AT1066" s="254" t="s">
        <v>142</v>
      </c>
      <c r="AU1066" s="254" t="s">
        <v>83</v>
      </c>
      <c r="AV1066" s="252" t="s">
        <v>83</v>
      </c>
      <c r="AW1066" s="252" t="s">
        <v>30</v>
      </c>
      <c r="AX1066" s="252" t="s">
        <v>73</v>
      </c>
      <c r="AY1066" s="254" t="s">
        <v>134</v>
      </c>
    </row>
    <row r="1067" spans="2:51" s="244" customFormat="1" x14ac:dyDescent="0.4">
      <c r="B1067" s="245"/>
      <c r="D1067" s="246" t="s">
        <v>142</v>
      </c>
      <c r="E1067" s="247" t="s">
        <v>1</v>
      </c>
      <c r="F1067" s="248" t="s">
        <v>187</v>
      </c>
      <c r="H1067" s="247" t="s">
        <v>1</v>
      </c>
      <c r="L1067" s="245"/>
      <c r="M1067" s="249"/>
      <c r="N1067" s="250"/>
      <c r="O1067" s="250"/>
      <c r="P1067" s="250"/>
      <c r="Q1067" s="250"/>
      <c r="R1067" s="250"/>
      <c r="S1067" s="250"/>
      <c r="T1067" s="251"/>
      <c r="AT1067" s="247" t="s">
        <v>142</v>
      </c>
      <c r="AU1067" s="247" t="s">
        <v>83</v>
      </c>
      <c r="AV1067" s="244" t="s">
        <v>81</v>
      </c>
      <c r="AW1067" s="244" t="s">
        <v>30</v>
      </c>
      <c r="AX1067" s="244" t="s">
        <v>73</v>
      </c>
      <c r="AY1067" s="247" t="s">
        <v>134</v>
      </c>
    </row>
    <row r="1068" spans="2:51" s="252" customFormat="1" x14ac:dyDescent="0.4">
      <c r="B1068" s="253"/>
      <c r="D1068" s="246" t="s">
        <v>142</v>
      </c>
      <c r="E1068" s="254" t="s">
        <v>1</v>
      </c>
      <c r="F1068" s="255" t="s">
        <v>256</v>
      </c>
      <c r="H1068" s="256">
        <v>-2.371</v>
      </c>
      <c r="L1068" s="253"/>
      <c r="M1068" s="257"/>
      <c r="N1068" s="258"/>
      <c r="O1068" s="258"/>
      <c r="P1068" s="258"/>
      <c r="Q1068" s="258"/>
      <c r="R1068" s="258"/>
      <c r="S1068" s="258"/>
      <c r="T1068" s="259"/>
      <c r="AT1068" s="254" t="s">
        <v>142</v>
      </c>
      <c r="AU1068" s="254" t="s">
        <v>83</v>
      </c>
      <c r="AV1068" s="252" t="s">
        <v>83</v>
      </c>
      <c r="AW1068" s="252" t="s">
        <v>30</v>
      </c>
      <c r="AX1068" s="252" t="s">
        <v>73</v>
      </c>
      <c r="AY1068" s="254" t="s">
        <v>134</v>
      </c>
    </row>
    <row r="1069" spans="2:51" s="252" customFormat="1" x14ac:dyDescent="0.4">
      <c r="B1069" s="253"/>
      <c r="D1069" s="246" t="s">
        <v>142</v>
      </c>
      <c r="E1069" s="254" t="s">
        <v>1</v>
      </c>
      <c r="F1069" s="255" t="s">
        <v>773</v>
      </c>
      <c r="H1069" s="256">
        <v>-1.8180000000000001</v>
      </c>
      <c r="L1069" s="253"/>
      <c r="M1069" s="257"/>
      <c r="N1069" s="258"/>
      <c r="O1069" s="258"/>
      <c r="P1069" s="258"/>
      <c r="Q1069" s="258"/>
      <c r="R1069" s="258"/>
      <c r="S1069" s="258"/>
      <c r="T1069" s="259"/>
      <c r="AT1069" s="254" t="s">
        <v>142</v>
      </c>
      <c r="AU1069" s="254" t="s">
        <v>83</v>
      </c>
      <c r="AV1069" s="252" t="s">
        <v>83</v>
      </c>
      <c r="AW1069" s="252" t="s">
        <v>30</v>
      </c>
      <c r="AX1069" s="252" t="s">
        <v>73</v>
      </c>
      <c r="AY1069" s="254" t="s">
        <v>134</v>
      </c>
    </row>
    <row r="1070" spans="2:51" s="252" customFormat="1" x14ac:dyDescent="0.4">
      <c r="B1070" s="253"/>
      <c r="D1070" s="246" t="s">
        <v>142</v>
      </c>
      <c r="E1070" s="254" t="s">
        <v>1</v>
      </c>
      <c r="F1070" s="255" t="s">
        <v>766</v>
      </c>
      <c r="H1070" s="256">
        <v>-1.6160000000000001</v>
      </c>
      <c r="L1070" s="253"/>
      <c r="M1070" s="257"/>
      <c r="N1070" s="258"/>
      <c r="O1070" s="258"/>
      <c r="P1070" s="258"/>
      <c r="Q1070" s="258"/>
      <c r="R1070" s="258"/>
      <c r="S1070" s="258"/>
      <c r="T1070" s="259"/>
      <c r="AT1070" s="254" t="s">
        <v>142</v>
      </c>
      <c r="AU1070" s="254" t="s">
        <v>83</v>
      </c>
      <c r="AV1070" s="252" t="s">
        <v>83</v>
      </c>
      <c r="AW1070" s="252" t="s">
        <v>30</v>
      </c>
      <c r="AX1070" s="252" t="s">
        <v>73</v>
      </c>
      <c r="AY1070" s="254" t="s">
        <v>134</v>
      </c>
    </row>
    <row r="1071" spans="2:51" s="244" customFormat="1" x14ac:dyDescent="0.4">
      <c r="B1071" s="245"/>
      <c r="D1071" s="246" t="s">
        <v>142</v>
      </c>
      <c r="E1071" s="247" t="s">
        <v>1</v>
      </c>
      <c r="F1071" s="248" t="s">
        <v>158</v>
      </c>
      <c r="H1071" s="247" t="s">
        <v>1</v>
      </c>
      <c r="L1071" s="245"/>
      <c r="M1071" s="249"/>
      <c r="N1071" s="250"/>
      <c r="O1071" s="250"/>
      <c r="P1071" s="250"/>
      <c r="Q1071" s="250"/>
      <c r="R1071" s="250"/>
      <c r="S1071" s="250"/>
      <c r="T1071" s="251"/>
      <c r="AT1071" s="247" t="s">
        <v>142</v>
      </c>
      <c r="AU1071" s="247" t="s">
        <v>83</v>
      </c>
      <c r="AV1071" s="244" t="s">
        <v>81</v>
      </c>
      <c r="AW1071" s="244" t="s">
        <v>30</v>
      </c>
      <c r="AX1071" s="244" t="s">
        <v>73</v>
      </c>
      <c r="AY1071" s="247" t="s">
        <v>134</v>
      </c>
    </row>
    <row r="1072" spans="2:51" s="252" customFormat="1" x14ac:dyDescent="0.4">
      <c r="B1072" s="253"/>
      <c r="D1072" s="246" t="s">
        <v>142</v>
      </c>
      <c r="E1072" s="254" t="s">
        <v>1</v>
      </c>
      <c r="F1072" s="255" t="s">
        <v>777</v>
      </c>
      <c r="H1072" s="256">
        <v>11.858000000000001</v>
      </c>
      <c r="L1072" s="253"/>
      <c r="M1072" s="257"/>
      <c r="N1072" s="258"/>
      <c r="O1072" s="258"/>
      <c r="P1072" s="258"/>
      <c r="Q1072" s="258"/>
      <c r="R1072" s="258"/>
      <c r="S1072" s="258"/>
      <c r="T1072" s="259"/>
      <c r="AT1072" s="254" t="s">
        <v>142</v>
      </c>
      <c r="AU1072" s="254" t="s">
        <v>83</v>
      </c>
      <c r="AV1072" s="252" t="s">
        <v>83</v>
      </c>
      <c r="AW1072" s="252" t="s">
        <v>30</v>
      </c>
      <c r="AX1072" s="252" t="s">
        <v>73</v>
      </c>
      <c r="AY1072" s="254" t="s">
        <v>134</v>
      </c>
    </row>
    <row r="1073" spans="1:65" s="252" customFormat="1" x14ac:dyDescent="0.4">
      <c r="B1073" s="253"/>
      <c r="D1073" s="246" t="s">
        <v>142</v>
      </c>
      <c r="E1073" s="254" t="s">
        <v>1</v>
      </c>
      <c r="F1073" s="255" t="s">
        <v>778</v>
      </c>
      <c r="H1073" s="256">
        <v>17.841999999999999</v>
      </c>
      <c r="L1073" s="253"/>
      <c r="M1073" s="257"/>
      <c r="N1073" s="258"/>
      <c r="O1073" s="258"/>
      <c r="P1073" s="258"/>
      <c r="Q1073" s="258"/>
      <c r="R1073" s="258"/>
      <c r="S1073" s="258"/>
      <c r="T1073" s="259"/>
      <c r="AT1073" s="254" t="s">
        <v>142</v>
      </c>
      <c r="AU1073" s="254" t="s">
        <v>83</v>
      </c>
      <c r="AV1073" s="252" t="s">
        <v>83</v>
      </c>
      <c r="AW1073" s="252" t="s">
        <v>30</v>
      </c>
      <c r="AX1073" s="252" t="s">
        <v>73</v>
      </c>
      <c r="AY1073" s="254" t="s">
        <v>134</v>
      </c>
    </row>
    <row r="1074" spans="1:65" s="244" customFormat="1" x14ac:dyDescent="0.4">
      <c r="B1074" s="245"/>
      <c r="D1074" s="246" t="s">
        <v>142</v>
      </c>
      <c r="E1074" s="247" t="s">
        <v>1</v>
      </c>
      <c r="F1074" s="248" t="s">
        <v>187</v>
      </c>
      <c r="H1074" s="247" t="s">
        <v>1</v>
      </c>
      <c r="L1074" s="245"/>
      <c r="M1074" s="249"/>
      <c r="N1074" s="250"/>
      <c r="O1074" s="250"/>
      <c r="P1074" s="250"/>
      <c r="Q1074" s="250"/>
      <c r="R1074" s="250"/>
      <c r="S1074" s="250"/>
      <c r="T1074" s="251"/>
      <c r="AT1074" s="247" t="s">
        <v>142</v>
      </c>
      <c r="AU1074" s="247" t="s">
        <v>83</v>
      </c>
      <c r="AV1074" s="244" t="s">
        <v>81</v>
      </c>
      <c r="AW1074" s="244" t="s">
        <v>30</v>
      </c>
      <c r="AX1074" s="244" t="s">
        <v>73</v>
      </c>
      <c r="AY1074" s="247" t="s">
        <v>134</v>
      </c>
    </row>
    <row r="1075" spans="1:65" s="252" customFormat="1" x14ac:dyDescent="0.4">
      <c r="B1075" s="253"/>
      <c r="D1075" s="246" t="s">
        <v>142</v>
      </c>
      <c r="E1075" s="254" t="s">
        <v>1</v>
      </c>
      <c r="F1075" s="255" t="s">
        <v>779</v>
      </c>
      <c r="H1075" s="256">
        <v>-2.31</v>
      </c>
      <c r="L1075" s="253"/>
      <c r="M1075" s="257"/>
      <c r="N1075" s="258"/>
      <c r="O1075" s="258"/>
      <c r="P1075" s="258"/>
      <c r="Q1075" s="258"/>
      <c r="R1075" s="258"/>
      <c r="S1075" s="258"/>
      <c r="T1075" s="259"/>
      <c r="AT1075" s="254" t="s">
        <v>142</v>
      </c>
      <c r="AU1075" s="254" t="s">
        <v>83</v>
      </c>
      <c r="AV1075" s="252" t="s">
        <v>83</v>
      </c>
      <c r="AW1075" s="252" t="s">
        <v>30</v>
      </c>
      <c r="AX1075" s="252" t="s">
        <v>73</v>
      </c>
      <c r="AY1075" s="254" t="s">
        <v>134</v>
      </c>
    </row>
    <row r="1076" spans="1:65" s="244" customFormat="1" x14ac:dyDescent="0.4">
      <c r="B1076" s="245"/>
      <c r="D1076" s="246" t="s">
        <v>142</v>
      </c>
      <c r="E1076" s="247" t="s">
        <v>1</v>
      </c>
      <c r="F1076" s="248" t="s">
        <v>160</v>
      </c>
      <c r="H1076" s="247" t="s">
        <v>1</v>
      </c>
      <c r="L1076" s="245"/>
      <c r="M1076" s="249"/>
      <c r="N1076" s="250"/>
      <c r="O1076" s="250"/>
      <c r="P1076" s="250"/>
      <c r="Q1076" s="250"/>
      <c r="R1076" s="250"/>
      <c r="S1076" s="250"/>
      <c r="T1076" s="251"/>
      <c r="AT1076" s="247" t="s">
        <v>142</v>
      </c>
      <c r="AU1076" s="247" t="s">
        <v>83</v>
      </c>
      <c r="AV1076" s="244" t="s">
        <v>81</v>
      </c>
      <c r="AW1076" s="244" t="s">
        <v>30</v>
      </c>
      <c r="AX1076" s="244" t="s">
        <v>73</v>
      </c>
      <c r="AY1076" s="247" t="s">
        <v>134</v>
      </c>
    </row>
    <row r="1077" spans="1:65" s="252" customFormat="1" x14ac:dyDescent="0.4">
      <c r="B1077" s="253"/>
      <c r="D1077" s="246" t="s">
        <v>142</v>
      </c>
      <c r="E1077" s="254" t="s">
        <v>1</v>
      </c>
      <c r="F1077" s="255" t="s">
        <v>780</v>
      </c>
      <c r="H1077" s="256">
        <v>8.9320000000000004</v>
      </c>
      <c r="L1077" s="253"/>
      <c r="M1077" s="257"/>
      <c r="N1077" s="258"/>
      <c r="O1077" s="258"/>
      <c r="P1077" s="258"/>
      <c r="Q1077" s="258"/>
      <c r="R1077" s="258"/>
      <c r="S1077" s="258"/>
      <c r="T1077" s="259"/>
      <c r="AT1077" s="254" t="s">
        <v>142</v>
      </c>
      <c r="AU1077" s="254" t="s">
        <v>83</v>
      </c>
      <c r="AV1077" s="252" t="s">
        <v>83</v>
      </c>
      <c r="AW1077" s="252" t="s">
        <v>30</v>
      </c>
      <c r="AX1077" s="252" t="s">
        <v>73</v>
      </c>
      <c r="AY1077" s="254" t="s">
        <v>134</v>
      </c>
    </row>
    <row r="1078" spans="1:65" s="252" customFormat="1" x14ac:dyDescent="0.4">
      <c r="B1078" s="253"/>
      <c r="D1078" s="246" t="s">
        <v>142</v>
      </c>
      <c r="E1078" s="254" t="s">
        <v>1</v>
      </c>
      <c r="F1078" s="255" t="s">
        <v>777</v>
      </c>
      <c r="H1078" s="256">
        <v>11.858000000000001</v>
      </c>
      <c r="L1078" s="253"/>
      <c r="M1078" s="257"/>
      <c r="N1078" s="258"/>
      <c r="O1078" s="258"/>
      <c r="P1078" s="258"/>
      <c r="Q1078" s="258"/>
      <c r="R1078" s="258"/>
      <c r="S1078" s="258"/>
      <c r="T1078" s="259"/>
      <c r="AT1078" s="254" t="s">
        <v>142</v>
      </c>
      <c r="AU1078" s="254" t="s">
        <v>83</v>
      </c>
      <c r="AV1078" s="252" t="s">
        <v>83</v>
      </c>
      <c r="AW1078" s="252" t="s">
        <v>30</v>
      </c>
      <c r="AX1078" s="252" t="s">
        <v>73</v>
      </c>
      <c r="AY1078" s="254" t="s">
        <v>134</v>
      </c>
    </row>
    <row r="1079" spans="1:65" s="244" customFormat="1" x14ac:dyDescent="0.4">
      <c r="B1079" s="245"/>
      <c r="D1079" s="246" t="s">
        <v>142</v>
      </c>
      <c r="E1079" s="247" t="s">
        <v>1</v>
      </c>
      <c r="F1079" s="248" t="s">
        <v>187</v>
      </c>
      <c r="H1079" s="247" t="s">
        <v>1</v>
      </c>
      <c r="L1079" s="245"/>
      <c r="M1079" s="249"/>
      <c r="N1079" s="250"/>
      <c r="O1079" s="250"/>
      <c r="P1079" s="250"/>
      <c r="Q1079" s="250"/>
      <c r="R1079" s="250"/>
      <c r="S1079" s="250"/>
      <c r="T1079" s="251"/>
      <c r="AT1079" s="247" t="s">
        <v>142</v>
      </c>
      <c r="AU1079" s="247" t="s">
        <v>83</v>
      </c>
      <c r="AV1079" s="244" t="s">
        <v>81</v>
      </c>
      <c r="AW1079" s="244" t="s">
        <v>30</v>
      </c>
      <c r="AX1079" s="244" t="s">
        <v>73</v>
      </c>
      <c r="AY1079" s="247" t="s">
        <v>134</v>
      </c>
    </row>
    <row r="1080" spans="1:65" s="252" customFormat="1" x14ac:dyDescent="0.4">
      <c r="B1080" s="253"/>
      <c r="D1080" s="246" t="s">
        <v>142</v>
      </c>
      <c r="E1080" s="254" t="s">
        <v>1</v>
      </c>
      <c r="F1080" s="255" t="s">
        <v>773</v>
      </c>
      <c r="H1080" s="256">
        <v>-1.8180000000000001</v>
      </c>
      <c r="L1080" s="253"/>
      <c r="M1080" s="257"/>
      <c r="N1080" s="258"/>
      <c r="O1080" s="258"/>
      <c r="P1080" s="258"/>
      <c r="Q1080" s="258"/>
      <c r="R1080" s="258"/>
      <c r="S1080" s="258"/>
      <c r="T1080" s="259"/>
      <c r="AT1080" s="254" t="s">
        <v>142</v>
      </c>
      <c r="AU1080" s="254" t="s">
        <v>83</v>
      </c>
      <c r="AV1080" s="252" t="s">
        <v>83</v>
      </c>
      <c r="AW1080" s="252" t="s">
        <v>30</v>
      </c>
      <c r="AX1080" s="252" t="s">
        <v>73</v>
      </c>
      <c r="AY1080" s="254" t="s">
        <v>134</v>
      </c>
    </row>
    <row r="1081" spans="1:65" s="260" customFormat="1" x14ac:dyDescent="0.4">
      <c r="B1081" s="261"/>
      <c r="D1081" s="246" t="s">
        <v>142</v>
      </c>
      <c r="E1081" s="262" t="s">
        <v>1</v>
      </c>
      <c r="F1081" s="263" t="s">
        <v>164</v>
      </c>
      <c r="H1081" s="264">
        <v>177.70299999999997</v>
      </c>
      <c r="L1081" s="261"/>
      <c r="M1081" s="265"/>
      <c r="N1081" s="266"/>
      <c r="O1081" s="266"/>
      <c r="P1081" s="266"/>
      <c r="Q1081" s="266"/>
      <c r="R1081" s="266"/>
      <c r="S1081" s="266"/>
      <c r="T1081" s="267"/>
      <c r="AT1081" s="262" t="s">
        <v>142</v>
      </c>
      <c r="AU1081" s="262" t="s">
        <v>83</v>
      </c>
      <c r="AV1081" s="260" t="s">
        <v>140</v>
      </c>
      <c r="AW1081" s="260" t="s">
        <v>30</v>
      </c>
      <c r="AX1081" s="260" t="s">
        <v>81</v>
      </c>
      <c r="AY1081" s="262" t="s">
        <v>134</v>
      </c>
    </row>
    <row r="1082" spans="1:65" s="152" customFormat="1" ht="24.2" customHeight="1" x14ac:dyDescent="0.4">
      <c r="A1082" s="149"/>
      <c r="B1082" s="150"/>
      <c r="C1082" s="230" t="s">
        <v>781</v>
      </c>
      <c r="D1082" s="230" t="s">
        <v>136</v>
      </c>
      <c r="E1082" s="231" t="s">
        <v>782</v>
      </c>
      <c r="F1082" s="232" t="s">
        <v>783</v>
      </c>
      <c r="G1082" s="233" t="s">
        <v>175</v>
      </c>
      <c r="H1082" s="234">
        <v>177.703</v>
      </c>
      <c r="I1082" s="75">
        <v>450</v>
      </c>
      <c r="J1082" s="235">
        <f>ROUND(I1082*H1082,2)</f>
        <v>79966.350000000006</v>
      </c>
      <c r="K1082" s="236"/>
      <c r="L1082" s="150"/>
      <c r="M1082" s="237" t="s">
        <v>1</v>
      </c>
      <c r="N1082" s="238" t="s">
        <v>38</v>
      </c>
      <c r="O1082" s="239"/>
      <c r="P1082" s="240">
        <f>O1082*H1082</f>
        <v>0</v>
      </c>
      <c r="Q1082" s="240">
        <v>1.5E-3</v>
      </c>
      <c r="R1082" s="240">
        <f>Q1082*H1082</f>
        <v>0.26655450000000003</v>
      </c>
      <c r="S1082" s="240">
        <v>0</v>
      </c>
      <c r="T1082" s="241">
        <f>S1082*H1082</f>
        <v>0</v>
      </c>
      <c r="U1082" s="149"/>
      <c r="V1082" s="149"/>
      <c r="W1082" s="149"/>
      <c r="X1082" s="149"/>
      <c r="Y1082" s="149"/>
      <c r="Z1082" s="149"/>
      <c r="AA1082" s="149"/>
      <c r="AB1082" s="149"/>
      <c r="AC1082" s="149"/>
      <c r="AD1082" s="149"/>
      <c r="AE1082" s="149"/>
      <c r="AR1082" s="242" t="s">
        <v>307</v>
      </c>
      <c r="AT1082" s="242" t="s">
        <v>136</v>
      </c>
      <c r="AU1082" s="242" t="s">
        <v>83</v>
      </c>
      <c r="AY1082" s="142" t="s">
        <v>134</v>
      </c>
      <c r="BE1082" s="243">
        <f>IF(N1082="základní",J1082,0)</f>
        <v>79966.350000000006</v>
      </c>
      <c r="BF1082" s="243">
        <f>IF(N1082="snížená",J1082,0)</f>
        <v>0</v>
      </c>
      <c r="BG1082" s="243">
        <f>IF(N1082="zákl. přenesená",J1082,0)</f>
        <v>0</v>
      </c>
      <c r="BH1082" s="243">
        <f>IF(N1082="sníž. přenesená",J1082,0)</f>
        <v>0</v>
      </c>
      <c r="BI1082" s="243">
        <f>IF(N1082="nulová",J1082,0)</f>
        <v>0</v>
      </c>
      <c r="BJ1082" s="142" t="s">
        <v>81</v>
      </c>
      <c r="BK1082" s="243">
        <f>ROUND(I1082*H1082,2)</f>
        <v>79966.350000000006</v>
      </c>
      <c r="BL1082" s="142" t="s">
        <v>307</v>
      </c>
      <c r="BM1082" s="242" t="s">
        <v>784</v>
      </c>
    </row>
    <row r="1083" spans="1:65" s="244" customFormat="1" x14ac:dyDescent="0.4">
      <c r="B1083" s="245"/>
      <c r="D1083" s="246" t="s">
        <v>142</v>
      </c>
      <c r="E1083" s="247" t="s">
        <v>1</v>
      </c>
      <c r="F1083" s="248" t="s">
        <v>144</v>
      </c>
      <c r="H1083" s="247" t="s">
        <v>1</v>
      </c>
      <c r="L1083" s="245"/>
      <c r="M1083" s="249"/>
      <c r="N1083" s="250"/>
      <c r="O1083" s="250"/>
      <c r="P1083" s="250"/>
      <c r="Q1083" s="250"/>
      <c r="R1083" s="250"/>
      <c r="S1083" s="250"/>
      <c r="T1083" s="251"/>
      <c r="AT1083" s="247" t="s">
        <v>142</v>
      </c>
      <c r="AU1083" s="247" t="s">
        <v>83</v>
      </c>
      <c r="AV1083" s="244" t="s">
        <v>81</v>
      </c>
      <c r="AW1083" s="244" t="s">
        <v>30</v>
      </c>
      <c r="AX1083" s="244" t="s">
        <v>73</v>
      </c>
      <c r="AY1083" s="247" t="s">
        <v>134</v>
      </c>
    </row>
    <row r="1084" spans="1:65" s="252" customFormat="1" x14ac:dyDescent="0.4">
      <c r="B1084" s="253"/>
      <c r="D1084" s="246" t="s">
        <v>142</v>
      </c>
      <c r="E1084" s="254" t="s">
        <v>1</v>
      </c>
      <c r="F1084" s="255" t="s">
        <v>764</v>
      </c>
      <c r="H1084" s="256">
        <v>10.076000000000001</v>
      </c>
      <c r="L1084" s="253"/>
      <c r="M1084" s="257"/>
      <c r="N1084" s="258"/>
      <c r="O1084" s="258"/>
      <c r="P1084" s="258"/>
      <c r="Q1084" s="258"/>
      <c r="R1084" s="258"/>
      <c r="S1084" s="258"/>
      <c r="T1084" s="259"/>
      <c r="AT1084" s="254" t="s">
        <v>142</v>
      </c>
      <c r="AU1084" s="254" t="s">
        <v>83</v>
      </c>
      <c r="AV1084" s="252" t="s">
        <v>83</v>
      </c>
      <c r="AW1084" s="252" t="s">
        <v>30</v>
      </c>
      <c r="AX1084" s="252" t="s">
        <v>73</v>
      </c>
      <c r="AY1084" s="254" t="s">
        <v>134</v>
      </c>
    </row>
    <row r="1085" spans="1:65" s="252" customFormat="1" x14ac:dyDescent="0.4">
      <c r="B1085" s="253"/>
      <c r="D1085" s="246" t="s">
        <v>142</v>
      </c>
      <c r="E1085" s="254" t="s">
        <v>1</v>
      </c>
      <c r="F1085" s="255" t="s">
        <v>765</v>
      </c>
      <c r="H1085" s="256">
        <v>8.4700000000000006</v>
      </c>
      <c r="L1085" s="253"/>
      <c r="M1085" s="257"/>
      <c r="N1085" s="258"/>
      <c r="O1085" s="258"/>
      <c r="P1085" s="258"/>
      <c r="Q1085" s="258"/>
      <c r="R1085" s="258"/>
      <c r="S1085" s="258"/>
      <c r="T1085" s="259"/>
      <c r="AT1085" s="254" t="s">
        <v>142</v>
      </c>
      <c r="AU1085" s="254" t="s">
        <v>83</v>
      </c>
      <c r="AV1085" s="252" t="s">
        <v>83</v>
      </c>
      <c r="AW1085" s="252" t="s">
        <v>30</v>
      </c>
      <c r="AX1085" s="252" t="s">
        <v>73</v>
      </c>
      <c r="AY1085" s="254" t="s">
        <v>134</v>
      </c>
    </row>
    <row r="1086" spans="1:65" s="244" customFormat="1" x14ac:dyDescent="0.4">
      <c r="B1086" s="245"/>
      <c r="D1086" s="246" t="s">
        <v>142</v>
      </c>
      <c r="E1086" s="247" t="s">
        <v>1</v>
      </c>
      <c r="F1086" s="248" t="s">
        <v>187</v>
      </c>
      <c r="H1086" s="247" t="s">
        <v>1</v>
      </c>
      <c r="L1086" s="245"/>
      <c r="M1086" s="249"/>
      <c r="N1086" s="250"/>
      <c r="O1086" s="250"/>
      <c r="P1086" s="250"/>
      <c r="Q1086" s="250"/>
      <c r="R1086" s="250"/>
      <c r="S1086" s="250"/>
      <c r="T1086" s="251"/>
      <c r="AT1086" s="247" t="s">
        <v>142</v>
      </c>
      <c r="AU1086" s="247" t="s">
        <v>83</v>
      </c>
      <c r="AV1086" s="244" t="s">
        <v>81</v>
      </c>
      <c r="AW1086" s="244" t="s">
        <v>30</v>
      </c>
      <c r="AX1086" s="244" t="s">
        <v>73</v>
      </c>
      <c r="AY1086" s="247" t="s">
        <v>134</v>
      </c>
    </row>
    <row r="1087" spans="1:65" s="252" customFormat="1" x14ac:dyDescent="0.4">
      <c r="B1087" s="253"/>
      <c r="D1087" s="246" t="s">
        <v>142</v>
      </c>
      <c r="E1087" s="254" t="s">
        <v>1</v>
      </c>
      <c r="F1087" s="255" t="s">
        <v>766</v>
      </c>
      <c r="H1087" s="256">
        <v>-1.6160000000000001</v>
      </c>
      <c r="L1087" s="253"/>
      <c r="M1087" s="257"/>
      <c r="N1087" s="258"/>
      <c r="O1087" s="258"/>
      <c r="P1087" s="258"/>
      <c r="Q1087" s="258"/>
      <c r="R1087" s="258"/>
      <c r="S1087" s="258"/>
      <c r="T1087" s="259"/>
      <c r="AT1087" s="254" t="s">
        <v>142</v>
      </c>
      <c r="AU1087" s="254" t="s">
        <v>83</v>
      </c>
      <c r="AV1087" s="252" t="s">
        <v>83</v>
      </c>
      <c r="AW1087" s="252" t="s">
        <v>30</v>
      </c>
      <c r="AX1087" s="252" t="s">
        <v>73</v>
      </c>
      <c r="AY1087" s="254" t="s">
        <v>134</v>
      </c>
    </row>
    <row r="1088" spans="1:65" s="244" customFormat="1" x14ac:dyDescent="0.4">
      <c r="B1088" s="245"/>
      <c r="D1088" s="246" t="s">
        <v>142</v>
      </c>
      <c r="E1088" s="247" t="s">
        <v>1</v>
      </c>
      <c r="F1088" s="248" t="s">
        <v>146</v>
      </c>
      <c r="H1088" s="247" t="s">
        <v>1</v>
      </c>
      <c r="L1088" s="245"/>
      <c r="M1088" s="249"/>
      <c r="N1088" s="250"/>
      <c r="O1088" s="250"/>
      <c r="P1088" s="250"/>
      <c r="Q1088" s="250"/>
      <c r="R1088" s="250"/>
      <c r="S1088" s="250"/>
      <c r="T1088" s="251"/>
      <c r="AT1088" s="247" t="s">
        <v>142</v>
      </c>
      <c r="AU1088" s="247" t="s">
        <v>83</v>
      </c>
      <c r="AV1088" s="244" t="s">
        <v>81</v>
      </c>
      <c r="AW1088" s="244" t="s">
        <v>30</v>
      </c>
      <c r="AX1088" s="244" t="s">
        <v>73</v>
      </c>
      <c r="AY1088" s="247" t="s">
        <v>134</v>
      </c>
    </row>
    <row r="1089" spans="2:51" s="252" customFormat="1" x14ac:dyDescent="0.4">
      <c r="B1089" s="253"/>
      <c r="D1089" s="246" t="s">
        <v>142</v>
      </c>
      <c r="E1089" s="254" t="s">
        <v>1</v>
      </c>
      <c r="F1089" s="255" t="s">
        <v>767</v>
      </c>
      <c r="H1089" s="256">
        <v>8.5359999999999996</v>
      </c>
      <c r="L1089" s="253"/>
      <c r="M1089" s="257"/>
      <c r="N1089" s="258"/>
      <c r="O1089" s="258"/>
      <c r="P1089" s="258"/>
      <c r="Q1089" s="258"/>
      <c r="R1089" s="258"/>
      <c r="S1089" s="258"/>
      <c r="T1089" s="259"/>
      <c r="AT1089" s="254" t="s">
        <v>142</v>
      </c>
      <c r="AU1089" s="254" t="s">
        <v>83</v>
      </c>
      <c r="AV1089" s="252" t="s">
        <v>83</v>
      </c>
      <c r="AW1089" s="252" t="s">
        <v>30</v>
      </c>
      <c r="AX1089" s="252" t="s">
        <v>73</v>
      </c>
      <c r="AY1089" s="254" t="s">
        <v>134</v>
      </c>
    </row>
    <row r="1090" spans="2:51" s="252" customFormat="1" x14ac:dyDescent="0.4">
      <c r="B1090" s="253"/>
      <c r="D1090" s="246" t="s">
        <v>142</v>
      </c>
      <c r="E1090" s="254" t="s">
        <v>1</v>
      </c>
      <c r="F1090" s="255" t="s">
        <v>768</v>
      </c>
      <c r="H1090" s="256">
        <v>6.93</v>
      </c>
      <c r="L1090" s="253"/>
      <c r="M1090" s="257"/>
      <c r="N1090" s="258"/>
      <c r="O1090" s="258"/>
      <c r="P1090" s="258"/>
      <c r="Q1090" s="258"/>
      <c r="R1090" s="258"/>
      <c r="S1090" s="258"/>
      <c r="T1090" s="259"/>
      <c r="AT1090" s="254" t="s">
        <v>142</v>
      </c>
      <c r="AU1090" s="254" t="s">
        <v>83</v>
      </c>
      <c r="AV1090" s="252" t="s">
        <v>83</v>
      </c>
      <c r="AW1090" s="252" t="s">
        <v>30</v>
      </c>
      <c r="AX1090" s="252" t="s">
        <v>73</v>
      </c>
      <c r="AY1090" s="254" t="s">
        <v>134</v>
      </c>
    </row>
    <row r="1091" spans="2:51" s="244" customFormat="1" x14ac:dyDescent="0.4">
      <c r="B1091" s="245"/>
      <c r="D1091" s="246" t="s">
        <v>142</v>
      </c>
      <c r="E1091" s="247" t="s">
        <v>1</v>
      </c>
      <c r="F1091" s="248" t="s">
        <v>187</v>
      </c>
      <c r="H1091" s="247" t="s">
        <v>1</v>
      </c>
      <c r="L1091" s="245"/>
      <c r="M1091" s="249"/>
      <c r="N1091" s="250"/>
      <c r="O1091" s="250"/>
      <c r="P1091" s="250"/>
      <c r="Q1091" s="250"/>
      <c r="R1091" s="250"/>
      <c r="S1091" s="250"/>
      <c r="T1091" s="251"/>
      <c r="AT1091" s="247" t="s">
        <v>142</v>
      </c>
      <c r="AU1091" s="247" t="s">
        <v>83</v>
      </c>
      <c r="AV1091" s="244" t="s">
        <v>81</v>
      </c>
      <c r="AW1091" s="244" t="s">
        <v>30</v>
      </c>
      <c r="AX1091" s="244" t="s">
        <v>73</v>
      </c>
      <c r="AY1091" s="247" t="s">
        <v>134</v>
      </c>
    </row>
    <row r="1092" spans="2:51" s="252" customFormat="1" x14ac:dyDescent="0.4">
      <c r="B1092" s="253"/>
      <c r="D1092" s="246" t="s">
        <v>142</v>
      </c>
      <c r="E1092" s="254" t="s">
        <v>1</v>
      </c>
      <c r="F1092" s="255" t="s">
        <v>769</v>
      </c>
      <c r="H1092" s="256">
        <v>-3.2320000000000002</v>
      </c>
      <c r="L1092" s="253"/>
      <c r="M1092" s="257"/>
      <c r="N1092" s="258"/>
      <c r="O1092" s="258"/>
      <c r="P1092" s="258"/>
      <c r="Q1092" s="258"/>
      <c r="R1092" s="258"/>
      <c r="S1092" s="258"/>
      <c r="T1092" s="259"/>
      <c r="AT1092" s="254" t="s">
        <v>142</v>
      </c>
      <c r="AU1092" s="254" t="s">
        <v>83</v>
      </c>
      <c r="AV1092" s="252" t="s">
        <v>83</v>
      </c>
      <c r="AW1092" s="252" t="s">
        <v>30</v>
      </c>
      <c r="AX1092" s="252" t="s">
        <v>73</v>
      </c>
      <c r="AY1092" s="254" t="s">
        <v>134</v>
      </c>
    </row>
    <row r="1093" spans="2:51" s="244" customFormat="1" x14ac:dyDescent="0.4">
      <c r="B1093" s="245"/>
      <c r="D1093" s="246" t="s">
        <v>142</v>
      </c>
      <c r="E1093" s="247" t="s">
        <v>1</v>
      </c>
      <c r="F1093" s="248" t="s">
        <v>150</v>
      </c>
      <c r="H1093" s="247" t="s">
        <v>1</v>
      </c>
      <c r="L1093" s="245"/>
      <c r="M1093" s="249"/>
      <c r="N1093" s="250"/>
      <c r="O1093" s="250"/>
      <c r="P1093" s="250"/>
      <c r="Q1093" s="250"/>
      <c r="R1093" s="250"/>
      <c r="S1093" s="250"/>
      <c r="T1093" s="251"/>
      <c r="AT1093" s="247" t="s">
        <v>142</v>
      </c>
      <c r="AU1093" s="247" t="s">
        <v>83</v>
      </c>
      <c r="AV1093" s="244" t="s">
        <v>81</v>
      </c>
      <c r="AW1093" s="244" t="s">
        <v>30</v>
      </c>
      <c r="AX1093" s="244" t="s">
        <v>73</v>
      </c>
      <c r="AY1093" s="247" t="s">
        <v>134</v>
      </c>
    </row>
    <row r="1094" spans="2:51" s="252" customFormat="1" x14ac:dyDescent="0.4">
      <c r="B1094" s="253"/>
      <c r="D1094" s="246" t="s">
        <v>142</v>
      </c>
      <c r="E1094" s="254" t="s">
        <v>1</v>
      </c>
      <c r="F1094" s="255" t="s">
        <v>770</v>
      </c>
      <c r="H1094" s="256">
        <v>11.77</v>
      </c>
      <c r="L1094" s="253"/>
      <c r="M1094" s="257"/>
      <c r="N1094" s="258"/>
      <c r="O1094" s="258"/>
      <c r="P1094" s="258"/>
      <c r="Q1094" s="258"/>
      <c r="R1094" s="258"/>
      <c r="S1094" s="258"/>
      <c r="T1094" s="259"/>
      <c r="AT1094" s="254" t="s">
        <v>142</v>
      </c>
      <c r="AU1094" s="254" t="s">
        <v>83</v>
      </c>
      <c r="AV1094" s="252" t="s">
        <v>83</v>
      </c>
      <c r="AW1094" s="252" t="s">
        <v>30</v>
      </c>
      <c r="AX1094" s="252" t="s">
        <v>73</v>
      </c>
      <c r="AY1094" s="254" t="s">
        <v>134</v>
      </c>
    </row>
    <row r="1095" spans="2:51" s="252" customFormat="1" x14ac:dyDescent="0.4">
      <c r="B1095" s="253"/>
      <c r="D1095" s="246" t="s">
        <v>142</v>
      </c>
      <c r="E1095" s="254" t="s">
        <v>1</v>
      </c>
      <c r="F1095" s="255" t="s">
        <v>771</v>
      </c>
      <c r="H1095" s="256">
        <v>5.2359999999999998</v>
      </c>
      <c r="L1095" s="253"/>
      <c r="M1095" s="257"/>
      <c r="N1095" s="258"/>
      <c r="O1095" s="258"/>
      <c r="P1095" s="258"/>
      <c r="Q1095" s="258"/>
      <c r="R1095" s="258"/>
      <c r="S1095" s="258"/>
      <c r="T1095" s="259"/>
      <c r="AT1095" s="254" t="s">
        <v>142</v>
      </c>
      <c r="AU1095" s="254" t="s">
        <v>83</v>
      </c>
      <c r="AV1095" s="252" t="s">
        <v>83</v>
      </c>
      <c r="AW1095" s="252" t="s">
        <v>30</v>
      </c>
      <c r="AX1095" s="252" t="s">
        <v>73</v>
      </c>
      <c r="AY1095" s="254" t="s">
        <v>134</v>
      </c>
    </row>
    <row r="1096" spans="2:51" s="244" customFormat="1" x14ac:dyDescent="0.4">
      <c r="B1096" s="245"/>
      <c r="D1096" s="246" t="s">
        <v>142</v>
      </c>
      <c r="E1096" s="247" t="s">
        <v>1</v>
      </c>
      <c r="F1096" s="248" t="s">
        <v>187</v>
      </c>
      <c r="H1096" s="247" t="s">
        <v>1</v>
      </c>
      <c r="L1096" s="245"/>
      <c r="M1096" s="249"/>
      <c r="N1096" s="250"/>
      <c r="O1096" s="250"/>
      <c r="P1096" s="250"/>
      <c r="Q1096" s="250"/>
      <c r="R1096" s="250"/>
      <c r="S1096" s="250"/>
      <c r="T1096" s="251"/>
      <c r="AT1096" s="247" t="s">
        <v>142</v>
      </c>
      <c r="AU1096" s="247" t="s">
        <v>83</v>
      </c>
      <c r="AV1096" s="244" t="s">
        <v>81</v>
      </c>
      <c r="AW1096" s="244" t="s">
        <v>30</v>
      </c>
      <c r="AX1096" s="244" t="s">
        <v>73</v>
      </c>
      <c r="AY1096" s="247" t="s">
        <v>134</v>
      </c>
    </row>
    <row r="1097" spans="2:51" s="252" customFormat="1" x14ac:dyDescent="0.4">
      <c r="B1097" s="253"/>
      <c r="D1097" s="246" t="s">
        <v>142</v>
      </c>
      <c r="E1097" s="254" t="s">
        <v>1</v>
      </c>
      <c r="F1097" s="255" t="s">
        <v>766</v>
      </c>
      <c r="H1097" s="256">
        <v>-1.6160000000000001</v>
      </c>
      <c r="L1097" s="253"/>
      <c r="M1097" s="257"/>
      <c r="N1097" s="258"/>
      <c r="O1097" s="258"/>
      <c r="P1097" s="258"/>
      <c r="Q1097" s="258"/>
      <c r="R1097" s="258"/>
      <c r="S1097" s="258"/>
      <c r="T1097" s="259"/>
      <c r="AT1097" s="254" t="s">
        <v>142</v>
      </c>
      <c r="AU1097" s="254" t="s">
        <v>83</v>
      </c>
      <c r="AV1097" s="252" t="s">
        <v>83</v>
      </c>
      <c r="AW1097" s="252" t="s">
        <v>30</v>
      </c>
      <c r="AX1097" s="252" t="s">
        <v>73</v>
      </c>
      <c r="AY1097" s="254" t="s">
        <v>134</v>
      </c>
    </row>
    <row r="1098" spans="2:51" s="244" customFormat="1" x14ac:dyDescent="0.4">
      <c r="B1098" s="245"/>
      <c r="D1098" s="246" t="s">
        <v>142</v>
      </c>
      <c r="E1098" s="247" t="s">
        <v>1</v>
      </c>
      <c r="F1098" s="248" t="s">
        <v>152</v>
      </c>
      <c r="H1098" s="247" t="s">
        <v>1</v>
      </c>
      <c r="L1098" s="245"/>
      <c r="M1098" s="249"/>
      <c r="N1098" s="250"/>
      <c r="O1098" s="250"/>
      <c r="P1098" s="250"/>
      <c r="Q1098" s="250"/>
      <c r="R1098" s="250"/>
      <c r="S1098" s="250"/>
      <c r="T1098" s="251"/>
      <c r="AT1098" s="247" t="s">
        <v>142</v>
      </c>
      <c r="AU1098" s="247" t="s">
        <v>83</v>
      </c>
      <c r="AV1098" s="244" t="s">
        <v>81</v>
      </c>
      <c r="AW1098" s="244" t="s">
        <v>30</v>
      </c>
      <c r="AX1098" s="244" t="s">
        <v>73</v>
      </c>
      <c r="AY1098" s="247" t="s">
        <v>134</v>
      </c>
    </row>
    <row r="1099" spans="2:51" s="252" customFormat="1" x14ac:dyDescent="0.4">
      <c r="B1099" s="253"/>
      <c r="D1099" s="246" t="s">
        <v>142</v>
      </c>
      <c r="E1099" s="254" t="s">
        <v>1</v>
      </c>
      <c r="F1099" s="255" t="s">
        <v>772</v>
      </c>
      <c r="H1099" s="256">
        <v>5.72</v>
      </c>
      <c r="L1099" s="253"/>
      <c r="M1099" s="257"/>
      <c r="N1099" s="258"/>
      <c r="O1099" s="258"/>
      <c r="P1099" s="258"/>
      <c r="Q1099" s="258"/>
      <c r="R1099" s="258"/>
      <c r="S1099" s="258"/>
      <c r="T1099" s="259"/>
      <c r="AT1099" s="254" t="s">
        <v>142</v>
      </c>
      <c r="AU1099" s="254" t="s">
        <v>83</v>
      </c>
      <c r="AV1099" s="252" t="s">
        <v>83</v>
      </c>
      <c r="AW1099" s="252" t="s">
        <v>30</v>
      </c>
      <c r="AX1099" s="252" t="s">
        <v>73</v>
      </c>
      <c r="AY1099" s="254" t="s">
        <v>134</v>
      </c>
    </row>
    <row r="1100" spans="2:51" s="252" customFormat="1" x14ac:dyDescent="0.4">
      <c r="B1100" s="253"/>
      <c r="D1100" s="246" t="s">
        <v>142</v>
      </c>
      <c r="E1100" s="254" t="s">
        <v>1</v>
      </c>
      <c r="F1100" s="255" t="s">
        <v>770</v>
      </c>
      <c r="H1100" s="256">
        <v>11.77</v>
      </c>
      <c r="L1100" s="253"/>
      <c r="M1100" s="257"/>
      <c r="N1100" s="258"/>
      <c r="O1100" s="258"/>
      <c r="P1100" s="258"/>
      <c r="Q1100" s="258"/>
      <c r="R1100" s="258"/>
      <c r="S1100" s="258"/>
      <c r="T1100" s="259"/>
      <c r="AT1100" s="254" t="s">
        <v>142</v>
      </c>
      <c r="AU1100" s="254" t="s">
        <v>83</v>
      </c>
      <c r="AV1100" s="252" t="s">
        <v>83</v>
      </c>
      <c r="AW1100" s="252" t="s">
        <v>30</v>
      </c>
      <c r="AX1100" s="252" t="s">
        <v>73</v>
      </c>
      <c r="AY1100" s="254" t="s">
        <v>134</v>
      </c>
    </row>
    <row r="1101" spans="2:51" s="244" customFormat="1" x14ac:dyDescent="0.4">
      <c r="B1101" s="245"/>
      <c r="D1101" s="246" t="s">
        <v>142</v>
      </c>
      <c r="E1101" s="247" t="s">
        <v>1</v>
      </c>
      <c r="F1101" s="248" t="s">
        <v>187</v>
      </c>
      <c r="H1101" s="247" t="s">
        <v>1</v>
      </c>
      <c r="L1101" s="245"/>
      <c r="M1101" s="249"/>
      <c r="N1101" s="250"/>
      <c r="O1101" s="250"/>
      <c r="P1101" s="250"/>
      <c r="Q1101" s="250"/>
      <c r="R1101" s="250"/>
      <c r="S1101" s="250"/>
      <c r="T1101" s="251"/>
      <c r="AT1101" s="247" t="s">
        <v>142</v>
      </c>
      <c r="AU1101" s="247" t="s">
        <v>83</v>
      </c>
      <c r="AV1101" s="244" t="s">
        <v>81</v>
      </c>
      <c r="AW1101" s="244" t="s">
        <v>30</v>
      </c>
      <c r="AX1101" s="244" t="s">
        <v>73</v>
      </c>
      <c r="AY1101" s="247" t="s">
        <v>134</v>
      </c>
    </row>
    <row r="1102" spans="2:51" s="252" customFormat="1" x14ac:dyDescent="0.4">
      <c r="B1102" s="253"/>
      <c r="D1102" s="246" t="s">
        <v>142</v>
      </c>
      <c r="E1102" s="254" t="s">
        <v>1</v>
      </c>
      <c r="F1102" s="255" t="s">
        <v>773</v>
      </c>
      <c r="H1102" s="256">
        <v>-1.8180000000000001</v>
      </c>
      <c r="L1102" s="253"/>
      <c r="M1102" s="257"/>
      <c r="N1102" s="258"/>
      <c r="O1102" s="258"/>
      <c r="P1102" s="258"/>
      <c r="Q1102" s="258"/>
      <c r="R1102" s="258"/>
      <c r="S1102" s="258"/>
      <c r="T1102" s="259"/>
      <c r="AT1102" s="254" t="s">
        <v>142</v>
      </c>
      <c r="AU1102" s="254" t="s">
        <v>83</v>
      </c>
      <c r="AV1102" s="252" t="s">
        <v>83</v>
      </c>
      <c r="AW1102" s="252" t="s">
        <v>30</v>
      </c>
      <c r="AX1102" s="252" t="s">
        <v>73</v>
      </c>
      <c r="AY1102" s="254" t="s">
        <v>134</v>
      </c>
    </row>
    <row r="1103" spans="2:51" s="244" customFormat="1" x14ac:dyDescent="0.4">
      <c r="B1103" s="245"/>
      <c r="D1103" s="246" t="s">
        <v>142</v>
      </c>
      <c r="E1103" s="247" t="s">
        <v>1</v>
      </c>
      <c r="F1103" s="248" t="s">
        <v>154</v>
      </c>
      <c r="H1103" s="247" t="s">
        <v>1</v>
      </c>
      <c r="L1103" s="245"/>
      <c r="M1103" s="249"/>
      <c r="N1103" s="250"/>
      <c r="O1103" s="250"/>
      <c r="P1103" s="250"/>
      <c r="Q1103" s="250"/>
      <c r="R1103" s="250"/>
      <c r="S1103" s="250"/>
      <c r="T1103" s="251"/>
      <c r="AT1103" s="247" t="s">
        <v>142</v>
      </c>
      <c r="AU1103" s="247" t="s">
        <v>83</v>
      </c>
      <c r="AV1103" s="244" t="s">
        <v>81</v>
      </c>
      <c r="AW1103" s="244" t="s">
        <v>30</v>
      </c>
      <c r="AX1103" s="244" t="s">
        <v>73</v>
      </c>
      <c r="AY1103" s="247" t="s">
        <v>134</v>
      </c>
    </row>
    <row r="1104" spans="2:51" s="252" customFormat="1" x14ac:dyDescent="0.4">
      <c r="B1104" s="253"/>
      <c r="D1104" s="246" t="s">
        <v>142</v>
      </c>
      <c r="E1104" s="254" t="s">
        <v>1</v>
      </c>
      <c r="F1104" s="255" t="s">
        <v>770</v>
      </c>
      <c r="H1104" s="256">
        <v>11.77</v>
      </c>
      <c r="L1104" s="253"/>
      <c r="M1104" s="257"/>
      <c r="N1104" s="258"/>
      <c r="O1104" s="258"/>
      <c r="P1104" s="258"/>
      <c r="Q1104" s="258"/>
      <c r="R1104" s="258"/>
      <c r="S1104" s="258"/>
      <c r="T1104" s="259"/>
      <c r="AT1104" s="254" t="s">
        <v>142</v>
      </c>
      <c r="AU1104" s="254" t="s">
        <v>83</v>
      </c>
      <c r="AV1104" s="252" t="s">
        <v>83</v>
      </c>
      <c r="AW1104" s="252" t="s">
        <v>30</v>
      </c>
      <c r="AX1104" s="252" t="s">
        <v>73</v>
      </c>
      <c r="AY1104" s="254" t="s">
        <v>134</v>
      </c>
    </row>
    <row r="1105" spans="2:51" s="252" customFormat="1" x14ac:dyDescent="0.4">
      <c r="B1105" s="253"/>
      <c r="D1105" s="246" t="s">
        <v>142</v>
      </c>
      <c r="E1105" s="254" t="s">
        <v>1</v>
      </c>
      <c r="F1105" s="255" t="s">
        <v>774</v>
      </c>
      <c r="H1105" s="256">
        <v>17.468</v>
      </c>
      <c r="L1105" s="253"/>
      <c r="M1105" s="257"/>
      <c r="N1105" s="258"/>
      <c r="O1105" s="258"/>
      <c r="P1105" s="258"/>
      <c r="Q1105" s="258"/>
      <c r="R1105" s="258"/>
      <c r="S1105" s="258"/>
      <c r="T1105" s="259"/>
      <c r="AT1105" s="254" t="s">
        <v>142</v>
      </c>
      <c r="AU1105" s="254" t="s">
        <v>83</v>
      </c>
      <c r="AV1105" s="252" t="s">
        <v>83</v>
      </c>
      <c r="AW1105" s="252" t="s">
        <v>30</v>
      </c>
      <c r="AX1105" s="252" t="s">
        <v>73</v>
      </c>
      <c r="AY1105" s="254" t="s">
        <v>134</v>
      </c>
    </row>
    <row r="1106" spans="2:51" s="244" customFormat="1" x14ac:dyDescent="0.4">
      <c r="B1106" s="245"/>
      <c r="D1106" s="246" t="s">
        <v>142</v>
      </c>
      <c r="E1106" s="247" t="s">
        <v>1</v>
      </c>
      <c r="F1106" s="248" t="s">
        <v>187</v>
      </c>
      <c r="H1106" s="247" t="s">
        <v>1</v>
      </c>
      <c r="L1106" s="245"/>
      <c r="M1106" s="249"/>
      <c r="N1106" s="250"/>
      <c r="O1106" s="250"/>
      <c r="P1106" s="250"/>
      <c r="Q1106" s="250"/>
      <c r="R1106" s="250"/>
      <c r="S1106" s="250"/>
      <c r="T1106" s="251"/>
      <c r="AT1106" s="247" t="s">
        <v>142</v>
      </c>
      <c r="AU1106" s="247" t="s">
        <v>83</v>
      </c>
      <c r="AV1106" s="244" t="s">
        <v>81</v>
      </c>
      <c r="AW1106" s="244" t="s">
        <v>30</v>
      </c>
      <c r="AX1106" s="244" t="s">
        <v>73</v>
      </c>
      <c r="AY1106" s="247" t="s">
        <v>134</v>
      </c>
    </row>
    <row r="1107" spans="2:51" s="252" customFormat="1" x14ac:dyDescent="0.4">
      <c r="B1107" s="253"/>
      <c r="D1107" s="246" t="s">
        <v>142</v>
      </c>
      <c r="E1107" s="254" t="s">
        <v>1</v>
      </c>
      <c r="F1107" s="255" t="s">
        <v>773</v>
      </c>
      <c r="H1107" s="256">
        <v>-1.8180000000000001</v>
      </c>
      <c r="L1107" s="253"/>
      <c r="M1107" s="257"/>
      <c r="N1107" s="258"/>
      <c r="O1107" s="258"/>
      <c r="P1107" s="258"/>
      <c r="Q1107" s="258"/>
      <c r="R1107" s="258"/>
      <c r="S1107" s="258"/>
      <c r="T1107" s="259"/>
      <c r="AT1107" s="254" t="s">
        <v>142</v>
      </c>
      <c r="AU1107" s="254" t="s">
        <v>83</v>
      </c>
      <c r="AV1107" s="252" t="s">
        <v>83</v>
      </c>
      <c r="AW1107" s="252" t="s">
        <v>30</v>
      </c>
      <c r="AX1107" s="252" t="s">
        <v>73</v>
      </c>
      <c r="AY1107" s="254" t="s">
        <v>134</v>
      </c>
    </row>
    <row r="1108" spans="2:51" s="244" customFormat="1" x14ac:dyDescent="0.4">
      <c r="B1108" s="245"/>
      <c r="D1108" s="246" t="s">
        <v>142</v>
      </c>
      <c r="E1108" s="247" t="s">
        <v>1</v>
      </c>
      <c r="F1108" s="248" t="s">
        <v>156</v>
      </c>
      <c r="H1108" s="247" t="s">
        <v>1</v>
      </c>
      <c r="L1108" s="245"/>
      <c r="M1108" s="249"/>
      <c r="N1108" s="250"/>
      <c r="O1108" s="250"/>
      <c r="P1108" s="250"/>
      <c r="Q1108" s="250"/>
      <c r="R1108" s="250"/>
      <c r="S1108" s="250"/>
      <c r="T1108" s="251"/>
      <c r="AT1108" s="247" t="s">
        <v>142</v>
      </c>
      <c r="AU1108" s="247" t="s">
        <v>83</v>
      </c>
      <c r="AV1108" s="244" t="s">
        <v>81</v>
      </c>
      <c r="AW1108" s="244" t="s">
        <v>30</v>
      </c>
      <c r="AX1108" s="244" t="s">
        <v>73</v>
      </c>
      <c r="AY1108" s="247" t="s">
        <v>134</v>
      </c>
    </row>
    <row r="1109" spans="2:51" s="252" customFormat="1" x14ac:dyDescent="0.4">
      <c r="B1109" s="253"/>
      <c r="D1109" s="246" t="s">
        <v>142</v>
      </c>
      <c r="E1109" s="254" t="s">
        <v>1</v>
      </c>
      <c r="F1109" s="255" t="s">
        <v>775</v>
      </c>
      <c r="H1109" s="256">
        <v>23.1</v>
      </c>
      <c r="L1109" s="253"/>
      <c r="M1109" s="257"/>
      <c r="N1109" s="258"/>
      <c r="O1109" s="258"/>
      <c r="P1109" s="258"/>
      <c r="Q1109" s="258"/>
      <c r="R1109" s="258"/>
      <c r="S1109" s="258"/>
      <c r="T1109" s="259"/>
      <c r="AT1109" s="254" t="s">
        <v>142</v>
      </c>
      <c r="AU1109" s="254" t="s">
        <v>83</v>
      </c>
      <c r="AV1109" s="252" t="s">
        <v>83</v>
      </c>
      <c r="AW1109" s="252" t="s">
        <v>30</v>
      </c>
      <c r="AX1109" s="252" t="s">
        <v>73</v>
      </c>
      <c r="AY1109" s="254" t="s">
        <v>134</v>
      </c>
    </row>
    <row r="1110" spans="2:51" s="252" customFormat="1" x14ac:dyDescent="0.4">
      <c r="B1110" s="253"/>
      <c r="D1110" s="246" t="s">
        <v>142</v>
      </c>
      <c r="E1110" s="254" t="s">
        <v>1</v>
      </c>
      <c r="F1110" s="255" t="s">
        <v>776</v>
      </c>
      <c r="H1110" s="256">
        <v>26.4</v>
      </c>
      <c r="L1110" s="253"/>
      <c r="M1110" s="257"/>
      <c r="N1110" s="258"/>
      <c r="O1110" s="258"/>
      <c r="P1110" s="258"/>
      <c r="Q1110" s="258"/>
      <c r="R1110" s="258"/>
      <c r="S1110" s="258"/>
      <c r="T1110" s="259"/>
      <c r="AT1110" s="254" t="s">
        <v>142</v>
      </c>
      <c r="AU1110" s="254" t="s">
        <v>83</v>
      </c>
      <c r="AV1110" s="252" t="s">
        <v>83</v>
      </c>
      <c r="AW1110" s="252" t="s">
        <v>30</v>
      </c>
      <c r="AX1110" s="252" t="s">
        <v>73</v>
      </c>
      <c r="AY1110" s="254" t="s">
        <v>134</v>
      </c>
    </row>
    <row r="1111" spans="2:51" s="244" customFormat="1" x14ac:dyDescent="0.4">
      <c r="B1111" s="245"/>
      <c r="D1111" s="246" t="s">
        <v>142</v>
      </c>
      <c r="E1111" s="247" t="s">
        <v>1</v>
      </c>
      <c r="F1111" s="248" t="s">
        <v>187</v>
      </c>
      <c r="H1111" s="247" t="s">
        <v>1</v>
      </c>
      <c r="L1111" s="245"/>
      <c r="M1111" s="249"/>
      <c r="N1111" s="250"/>
      <c r="O1111" s="250"/>
      <c r="P1111" s="250"/>
      <c r="Q1111" s="250"/>
      <c r="R1111" s="250"/>
      <c r="S1111" s="250"/>
      <c r="T1111" s="251"/>
      <c r="AT1111" s="247" t="s">
        <v>142</v>
      </c>
      <c r="AU1111" s="247" t="s">
        <v>83</v>
      </c>
      <c r="AV1111" s="244" t="s">
        <v>81</v>
      </c>
      <c r="AW1111" s="244" t="s">
        <v>30</v>
      </c>
      <c r="AX1111" s="244" t="s">
        <v>73</v>
      </c>
      <c r="AY1111" s="247" t="s">
        <v>134</v>
      </c>
    </row>
    <row r="1112" spans="2:51" s="252" customFormat="1" x14ac:dyDescent="0.4">
      <c r="B1112" s="253"/>
      <c r="D1112" s="246" t="s">
        <v>142</v>
      </c>
      <c r="E1112" s="254" t="s">
        <v>1</v>
      </c>
      <c r="F1112" s="255" t="s">
        <v>256</v>
      </c>
      <c r="H1112" s="256">
        <v>-2.371</v>
      </c>
      <c r="L1112" s="253"/>
      <c r="M1112" s="257"/>
      <c r="N1112" s="258"/>
      <c r="O1112" s="258"/>
      <c r="P1112" s="258"/>
      <c r="Q1112" s="258"/>
      <c r="R1112" s="258"/>
      <c r="S1112" s="258"/>
      <c r="T1112" s="259"/>
      <c r="AT1112" s="254" t="s">
        <v>142</v>
      </c>
      <c r="AU1112" s="254" t="s">
        <v>83</v>
      </c>
      <c r="AV1112" s="252" t="s">
        <v>83</v>
      </c>
      <c r="AW1112" s="252" t="s">
        <v>30</v>
      </c>
      <c r="AX1112" s="252" t="s">
        <v>73</v>
      </c>
      <c r="AY1112" s="254" t="s">
        <v>134</v>
      </c>
    </row>
    <row r="1113" spans="2:51" s="252" customFormat="1" x14ac:dyDescent="0.4">
      <c r="B1113" s="253"/>
      <c r="D1113" s="246" t="s">
        <v>142</v>
      </c>
      <c r="E1113" s="254" t="s">
        <v>1</v>
      </c>
      <c r="F1113" s="255" t="s">
        <v>773</v>
      </c>
      <c r="H1113" s="256">
        <v>-1.8180000000000001</v>
      </c>
      <c r="L1113" s="253"/>
      <c r="M1113" s="257"/>
      <c r="N1113" s="258"/>
      <c r="O1113" s="258"/>
      <c r="P1113" s="258"/>
      <c r="Q1113" s="258"/>
      <c r="R1113" s="258"/>
      <c r="S1113" s="258"/>
      <c r="T1113" s="259"/>
      <c r="AT1113" s="254" t="s">
        <v>142</v>
      </c>
      <c r="AU1113" s="254" t="s">
        <v>83</v>
      </c>
      <c r="AV1113" s="252" t="s">
        <v>83</v>
      </c>
      <c r="AW1113" s="252" t="s">
        <v>30</v>
      </c>
      <c r="AX1113" s="252" t="s">
        <v>73</v>
      </c>
      <c r="AY1113" s="254" t="s">
        <v>134</v>
      </c>
    </row>
    <row r="1114" spans="2:51" s="252" customFormat="1" x14ac:dyDescent="0.4">
      <c r="B1114" s="253"/>
      <c r="D1114" s="246" t="s">
        <v>142</v>
      </c>
      <c r="E1114" s="254" t="s">
        <v>1</v>
      </c>
      <c r="F1114" s="255" t="s">
        <v>766</v>
      </c>
      <c r="H1114" s="256">
        <v>-1.6160000000000001</v>
      </c>
      <c r="L1114" s="253"/>
      <c r="M1114" s="257"/>
      <c r="N1114" s="258"/>
      <c r="O1114" s="258"/>
      <c r="P1114" s="258"/>
      <c r="Q1114" s="258"/>
      <c r="R1114" s="258"/>
      <c r="S1114" s="258"/>
      <c r="T1114" s="259"/>
      <c r="AT1114" s="254" t="s">
        <v>142</v>
      </c>
      <c r="AU1114" s="254" t="s">
        <v>83</v>
      </c>
      <c r="AV1114" s="252" t="s">
        <v>83</v>
      </c>
      <c r="AW1114" s="252" t="s">
        <v>30</v>
      </c>
      <c r="AX1114" s="252" t="s">
        <v>73</v>
      </c>
      <c r="AY1114" s="254" t="s">
        <v>134</v>
      </c>
    </row>
    <row r="1115" spans="2:51" s="244" customFormat="1" x14ac:dyDescent="0.4">
      <c r="B1115" s="245"/>
      <c r="D1115" s="246" t="s">
        <v>142</v>
      </c>
      <c r="E1115" s="247" t="s">
        <v>1</v>
      </c>
      <c r="F1115" s="248" t="s">
        <v>158</v>
      </c>
      <c r="H1115" s="247" t="s">
        <v>1</v>
      </c>
      <c r="L1115" s="245"/>
      <c r="M1115" s="249"/>
      <c r="N1115" s="250"/>
      <c r="O1115" s="250"/>
      <c r="P1115" s="250"/>
      <c r="Q1115" s="250"/>
      <c r="R1115" s="250"/>
      <c r="S1115" s="250"/>
      <c r="T1115" s="251"/>
      <c r="AT1115" s="247" t="s">
        <v>142</v>
      </c>
      <c r="AU1115" s="247" t="s">
        <v>83</v>
      </c>
      <c r="AV1115" s="244" t="s">
        <v>81</v>
      </c>
      <c r="AW1115" s="244" t="s">
        <v>30</v>
      </c>
      <c r="AX1115" s="244" t="s">
        <v>73</v>
      </c>
      <c r="AY1115" s="247" t="s">
        <v>134</v>
      </c>
    </row>
    <row r="1116" spans="2:51" s="252" customFormat="1" x14ac:dyDescent="0.4">
      <c r="B1116" s="253"/>
      <c r="D1116" s="246" t="s">
        <v>142</v>
      </c>
      <c r="E1116" s="254" t="s">
        <v>1</v>
      </c>
      <c r="F1116" s="255" t="s">
        <v>777</v>
      </c>
      <c r="H1116" s="256">
        <v>11.858000000000001</v>
      </c>
      <c r="L1116" s="253"/>
      <c r="M1116" s="257"/>
      <c r="N1116" s="258"/>
      <c r="O1116" s="258"/>
      <c r="P1116" s="258"/>
      <c r="Q1116" s="258"/>
      <c r="R1116" s="258"/>
      <c r="S1116" s="258"/>
      <c r="T1116" s="259"/>
      <c r="AT1116" s="254" t="s">
        <v>142</v>
      </c>
      <c r="AU1116" s="254" t="s">
        <v>83</v>
      </c>
      <c r="AV1116" s="252" t="s">
        <v>83</v>
      </c>
      <c r="AW1116" s="252" t="s">
        <v>30</v>
      </c>
      <c r="AX1116" s="252" t="s">
        <v>73</v>
      </c>
      <c r="AY1116" s="254" t="s">
        <v>134</v>
      </c>
    </row>
    <row r="1117" spans="2:51" s="252" customFormat="1" x14ac:dyDescent="0.4">
      <c r="B1117" s="253"/>
      <c r="D1117" s="246" t="s">
        <v>142</v>
      </c>
      <c r="E1117" s="254" t="s">
        <v>1</v>
      </c>
      <c r="F1117" s="255" t="s">
        <v>778</v>
      </c>
      <c r="H1117" s="256">
        <v>17.841999999999999</v>
      </c>
      <c r="L1117" s="253"/>
      <c r="M1117" s="257"/>
      <c r="N1117" s="258"/>
      <c r="O1117" s="258"/>
      <c r="P1117" s="258"/>
      <c r="Q1117" s="258"/>
      <c r="R1117" s="258"/>
      <c r="S1117" s="258"/>
      <c r="T1117" s="259"/>
      <c r="AT1117" s="254" t="s">
        <v>142</v>
      </c>
      <c r="AU1117" s="254" t="s">
        <v>83</v>
      </c>
      <c r="AV1117" s="252" t="s">
        <v>83</v>
      </c>
      <c r="AW1117" s="252" t="s">
        <v>30</v>
      </c>
      <c r="AX1117" s="252" t="s">
        <v>73</v>
      </c>
      <c r="AY1117" s="254" t="s">
        <v>134</v>
      </c>
    </row>
    <row r="1118" spans="2:51" s="244" customFormat="1" x14ac:dyDescent="0.4">
      <c r="B1118" s="245"/>
      <c r="D1118" s="246" t="s">
        <v>142</v>
      </c>
      <c r="E1118" s="247" t="s">
        <v>1</v>
      </c>
      <c r="F1118" s="248" t="s">
        <v>187</v>
      </c>
      <c r="H1118" s="247" t="s">
        <v>1</v>
      </c>
      <c r="L1118" s="245"/>
      <c r="M1118" s="249"/>
      <c r="N1118" s="250"/>
      <c r="O1118" s="250"/>
      <c r="P1118" s="250"/>
      <c r="Q1118" s="250"/>
      <c r="R1118" s="250"/>
      <c r="S1118" s="250"/>
      <c r="T1118" s="251"/>
      <c r="AT1118" s="247" t="s">
        <v>142</v>
      </c>
      <c r="AU1118" s="247" t="s">
        <v>83</v>
      </c>
      <c r="AV1118" s="244" t="s">
        <v>81</v>
      </c>
      <c r="AW1118" s="244" t="s">
        <v>30</v>
      </c>
      <c r="AX1118" s="244" t="s">
        <v>73</v>
      </c>
      <c r="AY1118" s="247" t="s">
        <v>134</v>
      </c>
    </row>
    <row r="1119" spans="2:51" s="252" customFormat="1" x14ac:dyDescent="0.4">
      <c r="B1119" s="253"/>
      <c r="D1119" s="246" t="s">
        <v>142</v>
      </c>
      <c r="E1119" s="254" t="s">
        <v>1</v>
      </c>
      <c r="F1119" s="255" t="s">
        <v>779</v>
      </c>
      <c r="H1119" s="256">
        <v>-2.31</v>
      </c>
      <c r="L1119" s="253"/>
      <c r="M1119" s="257"/>
      <c r="N1119" s="258"/>
      <c r="O1119" s="258"/>
      <c r="P1119" s="258"/>
      <c r="Q1119" s="258"/>
      <c r="R1119" s="258"/>
      <c r="S1119" s="258"/>
      <c r="T1119" s="259"/>
      <c r="AT1119" s="254" t="s">
        <v>142</v>
      </c>
      <c r="AU1119" s="254" t="s">
        <v>83</v>
      </c>
      <c r="AV1119" s="252" t="s">
        <v>83</v>
      </c>
      <c r="AW1119" s="252" t="s">
        <v>30</v>
      </c>
      <c r="AX1119" s="252" t="s">
        <v>73</v>
      </c>
      <c r="AY1119" s="254" t="s">
        <v>134</v>
      </c>
    </row>
    <row r="1120" spans="2:51" s="244" customFormat="1" x14ac:dyDescent="0.4">
      <c r="B1120" s="245"/>
      <c r="D1120" s="246" t="s">
        <v>142</v>
      </c>
      <c r="E1120" s="247" t="s">
        <v>1</v>
      </c>
      <c r="F1120" s="248" t="s">
        <v>160</v>
      </c>
      <c r="H1120" s="247" t="s">
        <v>1</v>
      </c>
      <c r="L1120" s="245"/>
      <c r="M1120" s="249"/>
      <c r="N1120" s="250"/>
      <c r="O1120" s="250"/>
      <c r="P1120" s="250"/>
      <c r="Q1120" s="250"/>
      <c r="R1120" s="250"/>
      <c r="S1120" s="250"/>
      <c r="T1120" s="251"/>
      <c r="AT1120" s="247" t="s">
        <v>142</v>
      </c>
      <c r="AU1120" s="247" t="s">
        <v>83</v>
      </c>
      <c r="AV1120" s="244" t="s">
        <v>81</v>
      </c>
      <c r="AW1120" s="244" t="s">
        <v>30</v>
      </c>
      <c r="AX1120" s="244" t="s">
        <v>73</v>
      </c>
      <c r="AY1120" s="247" t="s">
        <v>134</v>
      </c>
    </row>
    <row r="1121" spans="1:65" s="252" customFormat="1" x14ac:dyDescent="0.4">
      <c r="B1121" s="253"/>
      <c r="D1121" s="246" t="s">
        <v>142</v>
      </c>
      <c r="E1121" s="254" t="s">
        <v>1</v>
      </c>
      <c r="F1121" s="255" t="s">
        <v>780</v>
      </c>
      <c r="H1121" s="256">
        <v>8.9320000000000004</v>
      </c>
      <c r="L1121" s="253"/>
      <c r="M1121" s="257"/>
      <c r="N1121" s="258"/>
      <c r="O1121" s="258"/>
      <c r="P1121" s="258"/>
      <c r="Q1121" s="258"/>
      <c r="R1121" s="258"/>
      <c r="S1121" s="258"/>
      <c r="T1121" s="259"/>
      <c r="AT1121" s="254" t="s">
        <v>142</v>
      </c>
      <c r="AU1121" s="254" t="s">
        <v>83</v>
      </c>
      <c r="AV1121" s="252" t="s">
        <v>83</v>
      </c>
      <c r="AW1121" s="252" t="s">
        <v>30</v>
      </c>
      <c r="AX1121" s="252" t="s">
        <v>73</v>
      </c>
      <c r="AY1121" s="254" t="s">
        <v>134</v>
      </c>
    </row>
    <row r="1122" spans="1:65" s="252" customFormat="1" x14ac:dyDescent="0.4">
      <c r="B1122" s="253"/>
      <c r="D1122" s="246" t="s">
        <v>142</v>
      </c>
      <c r="E1122" s="254" t="s">
        <v>1</v>
      </c>
      <c r="F1122" s="255" t="s">
        <v>777</v>
      </c>
      <c r="H1122" s="256">
        <v>11.858000000000001</v>
      </c>
      <c r="L1122" s="253"/>
      <c r="M1122" s="257"/>
      <c r="N1122" s="258"/>
      <c r="O1122" s="258"/>
      <c r="P1122" s="258"/>
      <c r="Q1122" s="258"/>
      <c r="R1122" s="258"/>
      <c r="S1122" s="258"/>
      <c r="T1122" s="259"/>
      <c r="AT1122" s="254" t="s">
        <v>142</v>
      </c>
      <c r="AU1122" s="254" t="s">
        <v>83</v>
      </c>
      <c r="AV1122" s="252" t="s">
        <v>83</v>
      </c>
      <c r="AW1122" s="252" t="s">
        <v>30</v>
      </c>
      <c r="AX1122" s="252" t="s">
        <v>73</v>
      </c>
      <c r="AY1122" s="254" t="s">
        <v>134</v>
      </c>
    </row>
    <row r="1123" spans="1:65" s="244" customFormat="1" x14ac:dyDescent="0.4">
      <c r="B1123" s="245"/>
      <c r="D1123" s="246" t="s">
        <v>142</v>
      </c>
      <c r="E1123" s="247" t="s">
        <v>1</v>
      </c>
      <c r="F1123" s="248" t="s">
        <v>187</v>
      </c>
      <c r="H1123" s="247" t="s">
        <v>1</v>
      </c>
      <c r="L1123" s="245"/>
      <c r="M1123" s="249"/>
      <c r="N1123" s="250"/>
      <c r="O1123" s="250"/>
      <c r="P1123" s="250"/>
      <c r="Q1123" s="250"/>
      <c r="R1123" s="250"/>
      <c r="S1123" s="250"/>
      <c r="T1123" s="251"/>
      <c r="AT1123" s="247" t="s">
        <v>142</v>
      </c>
      <c r="AU1123" s="247" t="s">
        <v>83</v>
      </c>
      <c r="AV1123" s="244" t="s">
        <v>81</v>
      </c>
      <c r="AW1123" s="244" t="s">
        <v>30</v>
      </c>
      <c r="AX1123" s="244" t="s">
        <v>73</v>
      </c>
      <c r="AY1123" s="247" t="s">
        <v>134</v>
      </c>
    </row>
    <row r="1124" spans="1:65" s="252" customFormat="1" x14ac:dyDescent="0.4">
      <c r="B1124" s="253"/>
      <c r="D1124" s="246" t="s">
        <v>142</v>
      </c>
      <c r="E1124" s="254" t="s">
        <v>1</v>
      </c>
      <c r="F1124" s="255" t="s">
        <v>773</v>
      </c>
      <c r="H1124" s="256">
        <v>-1.8180000000000001</v>
      </c>
      <c r="L1124" s="253"/>
      <c r="M1124" s="257"/>
      <c r="N1124" s="258"/>
      <c r="O1124" s="258"/>
      <c r="P1124" s="258"/>
      <c r="Q1124" s="258"/>
      <c r="R1124" s="258"/>
      <c r="S1124" s="258"/>
      <c r="T1124" s="259"/>
      <c r="AT1124" s="254" t="s">
        <v>142</v>
      </c>
      <c r="AU1124" s="254" t="s">
        <v>83</v>
      </c>
      <c r="AV1124" s="252" t="s">
        <v>83</v>
      </c>
      <c r="AW1124" s="252" t="s">
        <v>30</v>
      </c>
      <c r="AX1124" s="252" t="s">
        <v>73</v>
      </c>
      <c r="AY1124" s="254" t="s">
        <v>134</v>
      </c>
    </row>
    <row r="1125" spans="1:65" s="260" customFormat="1" x14ac:dyDescent="0.4">
      <c r="B1125" s="261"/>
      <c r="D1125" s="246" t="s">
        <v>142</v>
      </c>
      <c r="E1125" s="262" t="s">
        <v>1</v>
      </c>
      <c r="F1125" s="263" t="s">
        <v>164</v>
      </c>
      <c r="H1125" s="264">
        <v>177.70299999999997</v>
      </c>
      <c r="L1125" s="261"/>
      <c r="M1125" s="265"/>
      <c r="N1125" s="266"/>
      <c r="O1125" s="266"/>
      <c r="P1125" s="266"/>
      <c r="Q1125" s="266"/>
      <c r="R1125" s="266"/>
      <c r="S1125" s="266"/>
      <c r="T1125" s="267"/>
      <c r="AT1125" s="262" t="s">
        <v>142</v>
      </c>
      <c r="AU1125" s="262" t="s">
        <v>83</v>
      </c>
      <c r="AV1125" s="260" t="s">
        <v>140</v>
      </c>
      <c r="AW1125" s="260" t="s">
        <v>30</v>
      </c>
      <c r="AX1125" s="260" t="s">
        <v>81</v>
      </c>
      <c r="AY1125" s="262" t="s">
        <v>134</v>
      </c>
    </row>
    <row r="1126" spans="1:65" s="152" customFormat="1" ht="24.2" customHeight="1" x14ac:dyDescent="0.4">
      <c r="A1126" s="149"/>
      <c r="B1126" s="150"/>
      <c r="C1126" s="230" t="s">
        <v>785</v>
      </c>
      <c r="D1126" s="230" t="s">
        <v>136</v>
      </c>
      <c r="E1126" s="231" t="s">
        <v>786</v>
      </c>
      <c r="F1126" s="232" t="s">
        <v>787</v>
      </c>
      <c r="G1126" s="233" t="s">
        <v>192</v>
      </c>
      <c r="H1126" s="234">
        <v>83.6</v>
      </c>
      <c r="I1126" s="75">
        <v>400</v>
      </c>
      <c r="J1126" s="235">
        <f>ROUND(I1126*H1126,2)</f>
        <v>33440</v>
      </c>
      <c r="K1126" s="236"/>
      <c r="L1126" s="150"/>
      <c r="M1126" s="237" t="s">
        <v>1</v>
      </c>
      <c r="N1126" s="238" t="s">
        <v>38</v>
      </c>
      <c r="O1126" s="239"/>
      <c r="P1126" s="240">
        <f>O1126*H1126</f>
        <v>0</v>
      </c>
      <c r="Q1126" s="240">
        <v>2.7999999999999998E-4</v>
      </c>
      <c r="R1126" s="240">
        <f>Q1126*H1126</f>
        <v>2.3407999999999995E-2</v>
      </c>
      <c r="S1126" s="240">
        <v>0</v>
      </c>
      <c r="T1126" s="241">
        <f>S1126*H1126</f>
        <v>0</v>
      </c>
      <c r="U1126" s="149"/>
      <c r="V1126" s="149"/>
      <c r="W1126" s="149"/>
      <c r="X1126" s="149"/>
      <c r="Y1126" s="149"/>
      <c r="Z1126" s="149"/>
      <c r="AA1126" s="149"/>
      <c r="AB1126" s="149"/>
      <c r="AC1126" s="149"/>
      <c r="AD1126" s="149"/>
      <c r="AE1126" s="149"/>
      <c r="AR1126" s="242" t="s">
        <v>307</v>
      </c>
      <c r="AT1126" s="242" t="s">
        <v>136</v>
      </c>
      <c r="AU1126" s="242" t="s">
        <v>83</v>
      </c>
      <c r="AY1126" s="142" t="s">
        <v>134</v>
      </c>
      <c r="BE1126" s="243">
        <f>IF(N1126="základní",J1126,0)</f>
        <v>33440</v>
      </c>
      <c r="BF1126" s="243">
        <f>IF(N1126="snížená",J1126,0)</f>
        <v>0</v>
      </c>
      <c r="BG1126" s="243">
        <f>IF(N1126="zákl. přenesená",J1126,0)</f>
        <v>0</v>
      </c>
      <c r="BH1126" s="243">
        <f>IF(N1126="sníž. přenesená",J1126,0)</f>
        <v>0</v>
      </c>
      <c r="BI1126" s="243">
        <f>IF(N1126="nulová",J1126,0)</f>
        <v>0</v>
      </c>
      <c r="BJ1126" s="142" t="s">
        <v>81</v>
      </c>
      <c r="BK1126" s="243">
        <f>ROUND(I1126*H1126,2)</f>
        <v>33440</v>
      </c>
      <c r="BL1126" s="142" t="s">
        <v>307</v>
      </c>
      <c r="BM1126" s="242" t="s">
        <v>788</v>
      </c>
    </row>
    <row r="1127" spans="1:65" s="244" customFormat="1" x14ac:dyDescent="0.4">
      <c r="B1127" s="245"/>
      <c r="D1127" s="246" t="s">
        <v>142</v>
      </c>
      <c r="E1127" s="247" t="s">
        <v>1</v>
      </c>
      <c r="F1127" s="248" t="s">
        <v>144</v>
      </c>
      <c r="H1127" s="247" t="s">
        <v>1</v>
      </c>
      <c r="L1127" s="245"/>
      <c r="M1127" s="249"/>
      <c r="N1127" s="250"/>
      <c r="O1127" s="250"/>
      <c r="P1127" s="250"/>
      <c r="Q1127" s="250"/>
      <c r="R1127" s="250"/>
      <c r="S1127" s="250"/>
      <c r="T1127" s="251"/>
      <c r="AT1127" s="247" t="s">
        <v>142</v>
      </c>
      <c r="AU1127" s="247" t="s">
        <v>83</v>
      </c>
      <c r="AV1127" s="244" t="s">
        <v>81</v>
      </c>
      <c r="AW1127" s="244" t="s">
        <v>30</v>
      </c>
      <c r="AX1127" s="244" t="s">
        <v>73</v>
      </c>
      <c r="AY1127" s="247" t="s">
        <v>134</v>
      </c>
    </row>
    <row r="1128" spans="1:65" s="252" customFormat="1" x14ac:dyDescent="0.4">
      <c r="B1128" s="253"/>
      <c r="D1128" s="246" t="s">
        <v>142</v>
      </c>
      <c r="E1128" s="254" t="s">
        <v>1</v>
      </c>
      <c r="F1128" s="255" t="s">
        <v>789</v>
      </c>
      <c r="H1128" s="256">
        <v>13.2</v>
      </c>
      <c r="L1128" s="253"/>
      <c r="M1128" s="257"/>
      <c r="N1128" s="258"/>
      <c r="O1128" s="258"/>
      <c r="P1128" s="258"/>
      <c r="Q1128" s="258"/>
      <c r="R1128" s="258"/>
      <c r="S1128" s="258"/>
      <c r="T1128" s="259"/>
      <c r="AT1128" s="254" t="s">
        <v>142</v>
      </c>
      <c r="AU1128" s="254" t="s">
        <v>83</v>
      </c>
      <c r="AV1128" s="252" t="s">
        <v>83</v>
      </c>
      <c r="AW1128" s="252" t="s">
        <v>30</v>
      </c>
      <c r="AX1128" s="252" t="s">
        <v>73</v>
      </c>
      <c r="AY1128" s="254" t="s">
        <v>134</v>
      </c>
    </row>
    <row r="1129" spans="1:65" s="244" customFormat="1" x14ac:dyDescent="0.4">
      <c r="B1129" s="245"/>
      <c r="D1129" s="246" t="s">
        <v>142</v>
      </c>
      <c r="E1129" s="247" t="s">
        <v>1</v>
      </c>
      <c r="F1129" s="248" t="s">
        <v>146</v>
      </c>
      <c r="H1129" s="247" t="s">
        <v>1</v>
      </c>
      <c r="L1129" s="245"/>
      <c r="M1129" s="249"/>
      <c r="N1129" s="250"/>
      <c r="O1129" s="250"/>
      <c r="P1129" s="250"/>
      <c r="Q1129" s="250"/>
      <c r="R1129" s="250"/>
      <c r="S1129" s="250"/>
      <c r="T1129" s="251"/>
      <c r="AT1129" s="247" t="s">
        <v>142</v>
      </c>
      <c r="AU1129" s="247" t="s">
        <v>83</v>
      </c>
      <c r="AV1129" s="244" t="s">
        <v>81</v>
      </c>
      <c r="AW1129" s="244" t="s">
        <v>30</v>
      </c>
      <c r="AX1129" s="244" t="s">
        <v>73</v>
      </c>
      <c r="AY1129" s="247" t="s">
        <v>134</v>
      </c>
    </row>
    <row r="1130" spans="1:65" s="252" customFormat="1" x14ac:dyDescent="0.4">
      <c r="B1130" s="253"/>
      <c r="D1130" s="246" t="s">
        <v>142</v>
      </c>
      <c r="E1130" s="254" t="s">
        <v>1</v>
      </c>
      <c r="F1130" s="255" t="s">
        <v>790</v>
      </c>
      <c r="H1130" s="256">
        <v>8.8000000000000007</v>
      </c>
      <c r="L1130" s="253"/>
      <c r="M1130" s="257"/>
      <c r="N1130" s="258"/>
      <c r="O1130" s="258"/>
      <c r="P1130" s="258"/>
      <c r="Q1130" s="258"/>
      <c r="R1130" s="258"/>
      <c r="S1130" s="258"/>
      <c r="T1130" s="259"/>
      <c r="AT1130" s="254" t="s">
        <v>142</v>
      </c>
      <c r="AU1130" s="254" t="s">
        <v>83</v>
      </c>
      <c r="AV1130" s="252" t="s">
        <v>83</v>
      </c>
      <c r="AW1130" s="252" t="s">
        <v>30</v>
      </c>
      <c r="AX1130" s="252" t="s">
        <v>73</v>
      </c>
      <c r="AY1130" s="254" t="s">
        <v>134</v>
      </c>
    </row>
    <row r="1131" spans="1:65" s="244" customFormat="1" x14ac:dyDescent="0.4">
      <c r="B1131" s="245"/>
      <c r="D1131" s="246" t="s">
        <v>142</v>
      </c>
      <c r="E1131" s="247" t="s">
        <v>1</v>
      </c>
      <c r="F1131" s="248" t="s">
        <v>150</v>
      </c>
      <c r="H1131" s="247" t="s">
        <v>1</v>
      </c>
      <c r="L1131" s="245"/>
      <c r="M1131" s="249"/>
      <c r="N1131" s="250"/>
      <c r="O1131" s="250"/>
      <c r="P1131" s="250"/>
      <c r="Q1131" s="250"/>
      <c r="R1131" s="250"/>
      <c r="S1131" s="250"/>
      <c r="T1131" s="251"/>
      <c r="AT1131" s="247" t="s">
        <v>142</v>
      </c>
      <c r="AU1131" s="247" t="s">
        <v>83</v>
      </c>
      <c r="AV1131" s="244" t="s">
        <v>81</v>
      </c>
      <c r="AW1131" s="244" t="s">
        <v>30</v>
      </c>
      <c r="AX1131" s="244" t="s">
        <v>73</v>
      </c>
      <c r="AY1131" s="247" t="s">
        <v>134</v>
      </c>
    </row>
    <row r="1132" spans="1:65" s="252" customFormat="1" x14ac:dyDescent="0.4">
      <c r="B1132" s="253"/>
      <c r="D1132" s="246" t="s">
        <v>142</v>
      </c>
      <c r="E1132" s="254" t="s">
        <v>1</v>
      </c>
      <c r="F1132" s="255" t="s">
        <v>790</v>
      </c>
      <c r="H1132" s="256">
        <v>8.8000000000000007</v>
      </c>
      <c r="L1132" s="253"/>
      <c r="M1132" s="257"/>
      <c r="N1132" s="258"/>
      <c r="O1132" s="258"/>
      <c r="P1132" s="258"/>
      <c r="Q1132" s="258"/>
      <c r="R1132" s="258"/>
      <c r="S1132" s="258"/>
      <c r="T1132" s="259"/>
      <c r="AT1132" s="254" t="s">
        <v>142</v>
      </c>
      <c r="AU1132" s="254" t="s">
        <v>83</v>
      </c>
      <c r="AV1132" s="252" t="s">
        <v>83</v>
      </c>
      <c r="AW1132" s="252" t="s">
        <v>30</v>
      </c>
      <c r="AX1132" s="252" t="s">
        <v>73</v>
      </c>
      <c r="AY1132" s="254" t="s">
        <v>134</v>
      </c>
    </row>
    <row r="1133" spans="1:65" s="244" customFormat="1" x14ac:dyDescent="0.4">
      <c r="B1133" s="245"/>
      <c r="D1133" s="246" t="s">
        <v>142</v>
      </c>
      <c r="E1133" s="247" t="s">
        <v>1</v>
      </c>
      <c r="F1133" s="248" t="s">
        <v>152</v>
      </c>
      <c r="H1133" s="247" t="s">
        <v>1</v>
      </c>
      <c r="L1133" s="245"/>
      <c r="M1133" s="249"/>
      <c r="N1133" s="250"/>
      <c r="O1133" s="250"/>
      <c r="P1133" s="250"/>
      <c r="Q1133" s="250"/>
      <c r="R1133" s="250"/>
      <c r="S1133" s="250"/>
      <c r="T1133" s="251"/>
      <c r="AT1133" s="247" t="s">
        <v>142</v>
      </c>
      <c r="AU1133" s="247" t="s">
        <v>83</v>
      </c>
      <c r="AV1133" s="244" t="s">
        <v>81</v>
      </c>
      <c r="AW1133" s="244" t="s">
        <v>30</v>
      </c>
      <c r="AX1133" s="244" t="s">
        <v>73</v>
      </c>
      <c r="AY1133" s="247" t="s">
        <v>134</v>
      </c>
    </row>
    <row r="1134" spans="1:65" s="252" customFormat="1" x14ac:dyDescent="0.4">
      <c r="B1134" s="253"/>
      <c r="D1134" s="246" t="s">
        <v>142</v>
      </c>
      <c r="E1134" s="254" t="s">
        <v>1</v>
      </c>
      <c r="F1134" s="255" t="s">
        <v>790</v>
      </c>
      <c r="H1134" s="256">
        <v>8.8000000000000007</v>
      </c>
      <c r="L1134" s="253"/>
      <c r="M1134" s="257"/>
      <c r="N1134" s="258"/>
      <c r="O1134" s="258"/>
      <c r="P1134" s="258"/>
      <c r="Q1134" s="258"/>
      <c r="R1134" s="258"/>
      <c r="S1134" s="258"/>
      <c r="T1134" s="259"/>
      <c r="AT1134" s="254" t="s">
        <v>142</v>
      </c>
      <c r="AU1134" s="254" t="s">
        <v>83</v>
      </c>
      <c r="AV1134" s="252" t="s">
        <v>83</v>
      </c>
      <c r="AW1134" s="252" t="s">
        <v>30</v>
      </c>
      <c r="AX1134" s="252" t="s">
        <v>73</v>
      </c>
      <c r="AY1134" s="254" t="s">
        <v>134</v>
      </c>
    </row>
    <row r="1135" spans="1:65" s="244" customFormat="1" x14ac:dyDescent="0.4">
      <c r="B1135" s="245"/>
      <c r="D1135" s="246" t="s">
        <v>142</v>
      </c>
      <c r="E1135" s="247" t="s">
        <v>1</v>
      </c>
      <c r="F1135" s="248" t="s">
        <v>154</v>
      </c>
      <c r="H1135" s="247" t="s">
        <v>1</v>
      </c>
      <c r="L1135" s="245"/>
      <c r="M1135" s="249"/>
      <c r="N1135" s="250"/>
      <c r="O1135" s="250"/>
      <c r="P1135" s="250"/>
      <c r="Q1135" s="250"/>
      <c r="R1135" s="250"/>
      <c r="S1135" s="250"/>
      <c r="T1135" s="251"/>
      <c r="AT1135" s="247" t="s">
        <v>142</v>
      </c>
      <c r="AU1135" s="247" t="s">
        <v>83</v>
      </c>
      <c r="AV1135" s="244" t="s">
        <v>81</v>
      </c>
      <c r="AW1135" s="244" t="s">
        <v>30</v>
      </c>
      <c r="AX1135" s="244" t="s">
        <v>73</v>
      </c>
      <c r="AY1135" s="247" t="s">
        <v>134</v>
      </c>
    </row>
    <row r="1136" spans="1:65" s="252" customFormat="1" x14ac:dyDescent="0.4">
      <c r="B1136" s="253"/>
      <c r="D1136" s="246" t="s">
        <v>142</v>
      </c>
      <c r="E1136" s="254" t="s">
        <v>1</v>
      </c>
      <c r="F1136" s="255" t="s">
        <v>790</v>
      </c>
      <c r="H1136" s="256">
        <v>8.8000000000000007</v>
      </c>
      <c r="L1136" s="253"/>
      <c r="M1136" s="257"/>
      <c r="N1136" s="258"/>
      <c r="O1136" s="258"/>
      <c r="P1136" s="258"/>
      <c r="Q1136" s="258"/>
      <c r="R1136" s="258"/>
      <c r="S1136" s="258"/>
      <c r="T1136" s="259"/>
      <c r="AT1136" s="254" t="s">
        <v>142</v>
      </c>
      <c r="AU1136" s="254" t="s">
        <v>83</v>
      </c>
      <c r="AV1136" s="252" t="s">
        <v>83</v>
      </c>
      <c r="AW1136" s="252" t="s">
        <v>30</v>
      </c>
      <c r="AX1136" s="252" t="s">
        <v>73</v>
      </c>
      <c r="AY1136" s="254" t="s">
        <v>134</v>
      </c>
    </row>
    <row r="1137" spans="1:65" s="244" customFormat="1" x14ac:dyDescent="0.4">
      <c r="B1137" s="245"/>
      <c r="D1137" s="246" t="s">
        <v>142</v>
      </c>
      <c r="E1137" s="247" t="s">
        <v>1</v>
      </c>
      <c r="F1137" s="248" t="s">
        <v>156</v>
      </c>
      <c r="H1137" s="247" t="s">
        <v>1</v>
      </c>
      <c r="L1137" s="245"/>
      <c r="M1137" s="249"/>
      <c r="N1137" s="250"/>
      <c r="O1137" s="250"/>
      <c r="P1137" s="250"/>
      <c r="Q1137" s="250"/>
      <c r="R1137" s="250"/>
      <c r="S1137" s="250"/>
      <c r="T1137" s="251"/>
      <c r="AT1137" s="247" t="s">
        <v>142</v>
      </c>
      <c r="AU1137" s="247" t="s">
        <v>83</v>
      </c>
      <c r="AV1137" s="244" t="s">
        <v>81</v>
      </c>
      <c r="AW1137" s="244" t="s">
        <v>30</v>
      </c>
      <c r="AX1137" s="244" t="s">
        <v>73</v>
      </c>
      <c r="AY1137" s="247" t="s">
        <v>134</v>
      </c>
    </row>
    <row r="1138" spans="1:65" s="252" customFormat="1" x14ac:dyDescent="0.4">
      <c r="B1138" s="253"/>
      <c r="D1138" s="246" t="s">
        <v>142</v>
      </c>
      <c r="E1138" s="254" t="s">
        <v>1</v>
      </c>
      <c r="F1138" s="255" t="s">
        <v>791</v>
      </c>
      <c r="H1138" s="256">
        <v>17.600000000000001</v>
      </c>
      <c r="L1138" s="253"/>
      <c r="M1138" s="257"/>
      <c r="N1138" s="258"/>
      <c r="O1138" s="258"/>
      <c r="P1138" s="258"/>
      <c r="Q1138" s="258"/>
      <c r="R1138" s="258"/>
      <c r="S1138" s="258"/>
      <c r="T1138" s="259"/>
      <c r="AT1138" s="254" t="s">
        <v>142</v>
      </c>
      <c r="AU1138" s="254" t="s">
        <v>83</v>
      </c>
      <c r="AV1138" s="252" t="s">
        <v>83</v>
      </c>
      <c r="AW1138" s="252" t="s">
        <v>30</v>
      </c>
      <c r="AX1138" s="252" t="s">
        <v>73</v>
      </c>
      <c r="AY1138" s="254" t="s">
        <v>134</v>
      </c>
    </row>
    <row r="1139" spans="1:65" s="244" customFormat="1" x14ac:dyDescent="0.4">
      <c r="B1139" s="245"/>
      <c r="D1139" s="246" t="s">
        <v>142</v>
      </c>
      <c r="E1139" s="247" t="s">
        <v>1</v>
      </c>
      <c r="F1139" s="248" t="s">
        <v>158</v>
      </c>
      <c r="H1139" s="247" t="s">
        <v>1</v>
      </c>
      <c r="L1139" s="245"/>
      <c r="M1139" s="249"/>
      <c r="N1139" s="250"/>
      <c r="O1139" s="250"/>
      <c r="P1139" s="250"/>
      <c r="Q1139" s="250"/>
      <c r="R1139" s="250"/>
      <c r="S1139" s="250"/>
      <c r="T1139" s="251"/>
      <c r="AT1139" s="247" t="s">
        <v>142</v>
      </c>
      <c r="AU1139" s="247" t="s">
        <v>83</v>
      </c>
      <c r="AV1139" s="244" t="s">
        <v>81</v>
      </c>
      <c r="AW1139" s="244" t="s">
        <v>30</v>
      </c>
      <c r="AX1139" s="244" t="s">
        <v>73</v>
      </c>
      <c r="AY1139" s="247" t="s">
        <v>134</v>
      </c>
    </row>
    <row r="1140" spans="1:65" s="252" customFormat="1" x14ac:dyDescent="0.4">
      <c r="B1140" s="253"/>
      <c r="D1140" s="246" t="s">
        <v>142</v>
      </c>
      <c r="E1140" s="254" t="s">
        <v>1</v>
      </c>
      <c r="F1140" s="255" t="s">
        <v>790</v>
      </c>
      <c r="H1140" s="256">
        <v>8.8000000000000007</v>
      </c>
      <c r="L1140" s="253"/>
      <c r="M1140" s="257"/>
      <c r="N1140" s="258"/>
      <c r="O1140" s="258"/>
      <c r="P1140" s="258"/>
      <c r="Q1140" s="258"/>
      <c r="R1140" s="258"/>
      <c r="S1140" s="258"/>
      <c r="T1140" s="259"/>
      <c r="AT1140" s="254" t="s">
        <v>142</v>
      </c>
      <c r="AU1140" s="254" t="s">
        <v>83</v>
      </c>
      <c r="AV1140" s="252" t="s">
        <v>83</v>
      </c>
      <c r="AW1140" s="252" t="s">
        <v>30</v>
      </c>
      <c r="AX1140" s="252" t="s">
        <v>73</v>
      </c>
      <c r="AY1140" s="254" t="s">
        <v>134</v>
      </c>
    </row>
    <row r="1141" spans="1:65" s="244" customFormat="1" x14ac:dyDescent="0.4">
      <c r="B1141" s="245"/>
      <c r="D1141" s="246" t="s">
        <v>142</v>
      </c>
      <c r="E1141" s="247" t="s">
        <v>1</v>
      </c>
      <c r="F1141" s="248" t="s">
        <v>160</v>
      </c>
      <c r="H1141" s="247" t="s">
        <v>1</v>
      </c>
      <c r="L1141" s="245"/>
      <c r="M1141" s="249"/>
      <c r="N1141" s="250"/>
      <c r="O1141" s="250"/>
      <c r="P1141" s="250"/>
      <c r="Q1141" s="250"/>
      <c r="R1141" s="250"/>
      <c r="S1141" s="250"/>
      <c r="T1141" s="251"/>
      <c r="AT1141" s="247" t="s">
        <v>142</v>
      </c>
      <c r="AU1141" s="247" t="s">
        <v>83</v>
      </c>
      <c r="AV1141" s="244" t="s">
        <v>81</v>
      </c>
      <c r="AW1141" s="244" t="s">
        <v>30</v>
      </c>
      <c r="AX1141" s="244" t="s">
        <v>73</v>
      </c>
      <c r="AY1141" s="247" t="s">
        <v>134</v>
      </c>
    </row>
    <row r="1142" spans="1:65" s="252" customFormat="1" x14ac:dyDescent="0.4">
      <c r="B1142" s="253"/>
      <c r="D1142" s="246" t="s">
        <v>142</v>
      </c>
      <c r="E1142" s="254" t="s">
        <v>1</v>
      </c>
      <c r="F1142" s="255" t="s">
        <v>790</v>
      </c>
      <c r="H1142" s="256">
        <v>8.8000000000000007</v>
      </c>
      <c r="L1142" s="253"/>
      <c r="M1142" s="257"/>
      <c r="N1142" s="258"/>
      <c r="O1142" s="258"/>
      <c r="P1142" s="258"/>
      <c r="Q1142" s="258"/>
      <c r="R1142" s="258"/>
      <c r="S1142" s="258"/>
      <c r="T1142" s="259"/>
      <c r="AT1142" s="254" t="s">
        <v>142</v>
      </c>
      <c r="AU1142" s="254" t="s">
        <v>83</v>
      </c>
      <c r="AV1142" s="252" t="s">
        <v>83</v>
      </c>
      <c r="AW1142" s="252" t="s">
        <v>30</v>
      </c>
      <c r="AX1142" s="252" t="s">
        <v>73</v>
      </c>
      <c r="AY1142" s="254" t="s">
        <v>134</v>
      </c>
    </row>
    <row r="1143" spans="1:65" s="260" customFormat="1" x14ac:dyDescent="0.4">
      <c r="B1143" s="261"/>
      <c r="D1143" s="246" t="s">
        <v>142</v>
      </c>
      <c r="E1143" s="262" t="s">
        <v>1</v>
      </c>
      <c r="F1143" s="263" t="s">
        <v>164</v>
      </c>
      <c r="H1143" s="264">
        <v>83.6</v>
      </c>
      <c r="L1143" s="261"/>
      <c r="M1143" s="265"/>
      <c r="N1143" s="266"/>
      <c r="O1143" s="266"/>
      <c r="P1143" s="266"/>
      <c r="Q1143" s="266"/>
      <c r="R1143" s="266"/>
      <c r="S1143" s="266"/>
      <c r="T1143" s="267"/>
      <c r="AT1143" s="262" t="s">
        <v>142</v>
      </c>
      <c r="AU1143" s="262" t="s">
        <v>83</v>
      </c>
      <c r="AV1143" s="260" t="s">
        <v>140</v>
      </c>
      <c r="AW1143" s="260" t="s">
        <v>30</v>
      </c>
      <c r="AX1143" s="260" t="s">
        <v>81</v>
      </c>
      <c r="AY1143" s="262" t="s">
        <v>134</v>
      </c>
    </row>
    <row r="1144" spans="1:65" s="152" customFormat="1" ht="16.5" customHeight="1" x14ac:dyDescent="0.4">
      <c r="A1144" s="149"/>
      <c r="B1144" s="150"/>
      <c r="C1144" s="230" t="s">
        <v>792</v>
      </c>
      <c r="D1144" s="230" t="s">
        <v>136</v>
      </c>
      <c r="E1144" s="231" t="s">
        <v>793</v>
      </c>
      <c r="F1144" s="232" t="s">
        <v>794</v>
      </c>
      <c r="G1144" s="233" t="s">
        <v>175</v>
      </c>
      <c r="H1144" s="234">
        <v>177.703</v>
      </c>
      <c r="I1144" s="75">
        <v>200</v>
      </c>
      <c r="J1144" s="235">
        <f>ROUND(I1144*H1144,2)</f>
        <v>35540.6</v>
      </c>
      <c r="K1144" s="236"/>
      <c r="L1144" s="150"/>
      <c r="M1144" s="237" t="s">
        <v>1</v>
      </c>
      <c r="N1144" s="238" t="s">
        <v>38</v>
      </c>
      <c r="O1144" s="239"/>
      <c r="P1144" s="240">
        <f>O1144*H1144</f>
        <v>0</v>
      </c>
      <c r="Q1144" s="240">
        <v>4.4999999999999997E-3</v>
      </c>
      <c r="R1144" s="240">
        <f>Q1144*H1144</f>
        <v>0.79966349999999997</v>
      </c>
      <c r="S1144" s="240">
        <v>0</v>
      </c>
      <c r="T1144" s="241">
        <f>S1144*H1144</f>
        <v>0</v>
      </c>
      <c r="U1144" s="149"/>
      <c r="V1144" s="149"/>
      <c r="W1144" s="149"/>
      <c r="X1144" s="149"/>
      <c r="Y1144" s="149"/>
      <c r="Z1144" s="149"/>
      <c r="AA1144" s="149"/>
      <c r="AB1144" s="149"/>
      <c r="AC1144" s="149"/>
      <c r="AD1144" s="149"/>
      <c r="AE1144" s="149"/>
      <c r="AR1144" s="242" t="s">
        <v>307</v>
      </c>
      <c r="AT1144" s="242" t="s">
        <v>136</v>
      </c>
      <c r="AU1144" s="242" t="s">
        <v>83</v>
      </c>
      <c r="AY1144" s="142" t="s">
        <v>134</v>
      </c>
      <c r="BE1144" s="243">
        <f>IF(N1144="základní",J1144,0)</f>
        <v>35540.6</v>
      </c>
      <c r="BF1144" s="243">
        <f>IF(N1144="snížená",J1144,0)</f>
        <v>0</v>
      </c>
      <c r="BG1144" s="243">
        <f>IF(N1144="zákl. přenesená",J1144,0)</f>
        <v>0</v>
      </c>
      <c r="BH1144" s="243">
        <f>IF(N1144="sníž. přenesená",J1144,0)</f>
        <v>0</v>
      </c>
      <c r="BI1144" s="243">
        <f>IF(N1144="nulová",J1144,0)</f>
        <v>0</v>
      </c>
      <c r="BJ1144" s="142" t="s">
        <v>81</v>
      </c>
      <c r="BK1144" s="243">
        <f>ROUND(I1144*H1144,2)</f>
        <v>35540.6</v>
      </c>
      <c r="BL1144" s="142" t="s">
        <v>307</v>
      </c>
      <c r="BM1144" s="242" t="s">
        <v>795</v>
      </c>
    </row>
    <row r="1145" spans="1:65" s="244" customFormat="1" x14ac:dyDescent="0.4">
      <c r="B1145" s="245"/>
      <c r="D1145" s="246" t="s">
        <v>142</v>
      </c>
      <c r="E1145" s="247" t="s">
        <v>1</v>
      </c>
      <c r="F1145" s="248" t="s">
        <v>144</v>
      </c>
      <c r="H1145" s="247" t="s">
        <v>1</v>
      </c>
      <c r="L1145" s="245"/>
      <c r="M1145" s="249"/>
      <c r="N1145" s="250"/>
      <c r="O1145" s="250"/>
      <c r="P1145" s="250"/>
      <c r="Q1145" s="250"/>
      <c r="R1145" s="250"/>
      <c r="S1145" s="250"/>
      <c r="T1145" s="251"/>
      <c r="AT1145" s="247" t="s">
        <v>142</v>
      </c>
      <c r="AU1145" s="247" t="s">
        <v>83</v>
      </c>
      <c r="AV1145" s="244" t="s">
        <v>81</v>
      </c>
      <c r="AW1145" s="244" t="s">
        <v>30</v>
      </c>
      <c r="AX1145" s="244" t="s">
        <v>73</v>
      </c>
      <c r="AY1145" s="247" t="s">
        <v>134</v>
      </c>
    </row>
    <row r="1146" spans="1:65" s="252" customFormat="1" x14ac:dyDescent="0.4">
      <c r="B1146" s="253"/>
      <c r="D1146" s="246" t="s">
        <v>142</v>
      </c>
      <c r="E1146" s="254" t="s">
        <v>1</v>
      </c>
      <c r="F1146" s="255" t="s">
        <v>764</v>
      </c>
      <c r="H1146" s="256">
        <v>10.076000000000001</v>
      </c>
      <c r="L1146" s="253"/>
      <c r="M1146" s="257"/>
      <c r="N1146" s="258"/>
      <c r="O1146" s="258"/>
      <c r="P1146" s="258"/>
      <c r="Q1146" s="258"/>
      <c r="R1146" s="258"/>
      <c r="S1146" s="258"/>
      <c r="T1146" s="259"/>
      <c r="AT1146" s="254" t="s">
        <v>142</v>
      </c>
      <c r="AU1146" s="254" t="s">
        <v>83</v>
      </c>
      <c r="AV1146" s="252" t="s">
        <v>83</v>
      </c>
      <c r="AW1146" s="252" t="s">
        <v>30</v>
      </c>
      <c r="AX1146" s="252" t="s">
        <v>73</v>
      </c>
      <c r="AY1146" s="254" t="s">
        <v>134</v>
      </c>
    </row>
    <row r="1147" spans="1:65" s="252" customFormat="1" x14ac:dyDescent="0.4">
      <c r="B1147" s="253"/>
      <c r="D1147" s="246" t="s">
        <v>142</v>
      </c>
      <c r="E1147" s="254" t="s">
        <v>1</v>
      </c>
      <c r="F1147" s="255" t="s">
        <v>765</v>
      </c>
      <c r="H1147" s="256">
        <v>8.4700000000000006</v>
      </c>
      <c r="L1147" s="253"/>
      <c r="M1147" s="257"/>
      <c r="N1147" s="258"/>
      <c r="O1147" s="258"/>
      <c r="P1147" s="258"/>
      <c r="Q1147" s="258"/>
      <c r="R1147" s="258"/>
      <c r="S1147" s="258"/>
      <c r="T1147" s="259"/>
      <c r="AT1147" s="254" t="s">
        <v>142</v>
      </c>
      <c r="AU1147" s="254" t="s">
        <v>83</v>
      </c>
      <c r="AV1147" s="252" t="s">
        <v>83</v>
      </c>
      <c r="AW1147" s="252" t="s">
        <v>30</v>
      </c>
      <c r="AX1147" s="252" t="s">
        <v>73</v>
      </c>
      <c r="AY1147" s="254" t="s">
        <v>134</v>
      </c>
    </row>
    <row r="1148" spans="1:65" s="244" customFormat="1" x14ac:dyDescent="0.4">
      <c r="B1148" s="245"/>
      <c r="D1148" s="246" t="s">
        <v>142</v>
      </c>
      <c r="E1148" s="247" t="s">
        <v>1</v>
      </c>
      <c r="F1148" s="248" t="s">
        <v>187</v>
      </c>
      <c r="H1148" s="247" t="s">
        <v>1</v>
      </c>
      <c r="L1148" s="245"/>
      <c r="M1148" s="249"/>
      <c r="N1148" s="250"/>
      <c r="O1148" s="250"/>
      <c r="P1148" s="250"/>
      <c r="Q1148" s="250"/>
      <c r="R1148" s="250"/>
      <c r="S1148" s="250"/>
      <c r="T1148" s="251"/>
      <c r="AT1148" s="247" t="s">
        <v>142</v>
      </c>
      <c r="AU1148" s="247" t="s">
        <v>83</v>
      </c>
      <c r="AV1148" s="244" t="s">
        <v>81</v>
      </c>
      <c r="AW1148" s="244" t="s">
        <v>30</v>
      </c>
      <c r="AX1148" s="244" t="s">
        <v>73</v>
      </c>
      <c r="AY1148" s="247" t="s">
        <v>134</v>
      </c>
    </row>
    <row r="1149" spans="1:65" s="252" customFormat="1" x14ac:dyDescent="0.4">
      <c r="B1149" s="253"/>
      <c r="D1149" s="246" t="s">
        <v>142</v>
      </c>
      <c r="E1149" s="254" t="s">
        <v>1</v>
      </c>
      <c r="F1149" s="255" t="s">
        <v>766</v>
      </c>
      <c r="H1149" s="256">
        <v>-1.6160000000000001</v>
      </c>
      <c r="L1149" s="253"/>
      <c r="M1149" s="257"/>
      <c r="N1149" s="258"/>
      <c r="O1149" s="258"/>
      <c r="P1149" s="258"/>
      <c r="Q1149" s="258"/>
      <c r="R1149" s="258"/>
      <c r="S1149" s="258"/>
      <c r="T1149" s="259"/>
      <c r="AT1149" s="254" t="s">
        <v>142</v>
      </c>
      <c r="AU1149" s="254" t="s">
        <v>83</v>
      </c>
      <c r="AV1149" s="252" t="s">
        <v>83</v>
      </c>
      <c r="AW1149" s="252" t="s">
        <v>30</v>
      </c>
      <c r="AX1149" s="252" t="s">
        <v>73</v>
      </c>
      <c r="AY1149" s="254" t="s">
        <v>134</v>
      </c>
    </row>
    <row r="1150" spans="1:65" s="244" customFormat="1" x14ac:dyDescent="0.4">
      <c r="B1150" s="245"/>
      <c r="D1150" s="246" t="s">
        <v>142</v>
      </c>
      <c r="E1150" s="247" t="s">
        <v>1</v>
      </c>
      <c r="F1150" s="248" t="s">
        <v>146</v>
      </c>
      <c r="H1150" s="247" t="s">
        <v>1</v>
      </c>
      <c r="L1150" s="245"/>
      <c r="M1150" s="249"/>
      <c r="N1150" s="250"/>
      <c r="O1150" s="250"/>
      <c r="P1150" s="250"/>
      <c r="Q1150" s="250"/>
      <c r="R1150" s="250"/>
      <c r="S1150" s="250"/>
      <c r="T1150" s="251"/>
      <c r="AT1150" s="247" t="s">
        <v>142</v>
      </c>
      <c r="AU1150" s="247" t="s">
        <v>83</v>
      </c>
      <c r="AV1150" s="244" t="s">
        <v>81</v>
      </c>
      <c r="AW1150" s="244" t="s">
        <v>30</v>
      </c>
      <c r="AX1150" s="244" t="s">
        <v>73</v>
      </c>
      <c r="AY1150" s="247" t="s">
        <v>134</v>
      </c>
    </row>
    <row r="1151" spans="1:65" s="252" customFormat="1" x14ac:dyDescent="0.4">
      <c r="B1151" s="253"/>
      <c r="D1151" s="246" t="s">
        <v>142</v>
      </c>
      <c r="E1151" s="254" t="s">
        <v>1</v>
      </c>
      <c r="F1151" s="255" t="s">
        <v>767</v>
      </c>
      <c r="H1151" s="256">
        <v>8.5359999999999996</v>
      </c>
      <c r="L1151" s="253"/>
      <c r="M1151" s="257"/>
      <c r="N1151" s="258"/>
      <c r="O1151" s="258"/>
      <c r="P1151" s="258"/>
      <c r="Q1151" s="258"/>
      <c r="R1151" s="258"/>
      <c r="S1151" s="258"/>
      <c r="T1151" s="259"/>
      <c r="AT1151" s="254" t="s">
        <v>142</v>
      </c>
      <c r="AU1151" s="254" t="s">
        <v>83</v>
      </c>
      <c r="AV1151" s="252" t="s">
        <v>83</v>
      </c>
      <c r="AW1151" s="252" t="s">
        <v>30</v>
      </c>
      <c r="AX1151" s="252" t="s">
        <v>73</v>
      </c>
      <c r="AY1151" s="254" t="s">
        <v>134</v>
      </c>
    </row>
    <row r="1152" spans="1:65" s="252" customFormat="1" x14ac:dyDescent="0.4">
      <c r="B1152" s="253"/>
      <c r="D1152" s="246" t="s">
        <v>142</v>
      </c>
      <c r="E1152" s="254" t="s">
        <v>1</v>
      </c>
      <c r="F1152" s="255" t="s">
        <v>768</v>
      </c>
      <c r="H1152" s="256">
        <v>6.93</v>
      </c>
      <c r="L1152" s="253"/>
      <c r="M1152" s="257"/>
      <c r="N1152" s="258"/>
      <c r="O1152" s="258"/>
      <c r="P1152" s="258"/>
      <c r="Q1152" s="258"/>
      <c r="R1152" s="258"/>
      <c r="S1152" s="258"/>
      <c r="T1152" s="259"/>
      <c r="AT1152" s="254" t="s">
        <v>142</v>
      </c>
      <c r="AU1152" s="254" t="s">
        <v>83</v>
      </c>
      <c r="AV1152" s="252" t="s">
        <v>83</v>
      </c>
      <c r="AW1152" s="252" t="s">
        <v>30</v>
      </c>
      <c r="AX1152" s="252" t="s">
        <v>73</v>
      </c>
      <c r="AY1152" s="254" t="s">
        <v>134</v>
      </c>
    </row>
    <row r="1153" spans="2:51" s="244" customFormat="1" x14ac:dyDescent="0.4">
      <c r="B1153" s="245"/>
      <c r="D1153" s="246" t="s">
        <v>142</v>
      </c>
      <c r="E1153" s="247" t="s">
        <v>1</v>
      </c>
      <c r="F1153" s="248" t="s">
        <v>187</v>
      </c>
      <c r="H1153" s="247" t="s">
        <v>1</v>
      </c>
      <c r="L1153" s="245"/>
      <c r="M1153" s="249"/>
      <c r="N1153" s="250"/>
      <c r="O1153" s="250"/>
      <c r="P1153" s="250"/>
      <c r="Q1153" s="250"/>
      <c r="R1153" s="250"/>
      <c r="S1153" s="250"/>
      <c r="T1153" s="251"/>
      <c r="AT1153" s="247" t="s">
        <v>142</v>
      </c>
      <c r="AU1153" s="247" t="s">
        <v>83</v>
      </c>
      <c r="AV1153" s="244" t="s">
        <v>81</v>
      </c>
      <c r="AW1153" s="244" t="s">
        <v>30</v>
      </c>
      <c r="AX1153" s="244" t="s">
        <v>73</v>
      </c>
      <c r="AY1153" s="247" t="s">
        <v>134</v>
      </c>
    </row>
    <row r="1154" spans="2:51" s="252" customFormat="1" x14ac:dyDescent="0.4">
      <c r="B1154" s="253"/>
      <c r="D1154" s="246" t="s">
        <v>142</v>
      </c>
      <c r="E1154" s="254" t="s">
        <v>1</v>
      </c>
      <c r="F1154" s="255" t="s">
        <v>769</v>
      </c>
      <c r="H1154" s="256">
        <v>-3.2320000000000002</v>
      </c>
      <c r="L1154" s="253"/>
      <c r="M1154" s="257"/>
      <c r="N1154" s="258"/>
      <c r="O1154" s="258"/>
      <c r="P1154" s="258"/>
      <c r="Q1154" s="258"/>
      <c r="R1154" s="258"/>
      <c r="S1154" s="258"/>
      <c r="T1154" s="259"/>
      <c r="AT1154" s="254" t="s">
        <v>142</v>
      </c>
      <c r="AU1154" s="254" t="s">
        <v>83</v>
      </c>
      <c r="AV1154" s="252" t="s">
        <v>83</v>
      </c>
      <c r="AW1154" s="252" t="s">
        <v>30</v>
      </c>
      <c r="AX1154" s="252" t="s">
        <v>73</v>
      </c>
      <c r="AY1154" s="254" t="s">
        <v>134</v>
      </c>
    </row>
    <row r="1155" spans="2:51" s="244" customFormat="1" x14ac:dyDescent="0.4">
      <c r="B1155" s="245"/>
      <c r="D1155" s="246" t="s">
        <v>142</v>
      </c>
      <c r="E1155" s="247" t="s">
        <v>1</v>
      </c>
      <c r="F1155" s="248" t="s">
        <v>150</v>
      </c>
      <c r="H1155" s="247" t="s">
        <v>1</v>
      </c>
      <c r="L1155" s="245"/>
      <c r="M1155" s="249"/>
      <c r="N1155" s="250"/>
      <c r="O1155" s="250"/>
      <c r="P1155" s="250"/>
      <c r="Q1155" s="250"/>
      <c r="R1155" s="250"/>
      <c r="S1155" s="250"/>
      <c r="T1155" s="251"/>
      <c r="AT1155" s="247" t="s">
        <v>142</v>
      </c>
      <c r="AU1155" s="247" t="s">
        <v>83</v>
      </c>
      <c r="AV1155" s="244" t="s">
        <v>81</v>
      </c>
      <c r="AW1155" s="244" t="s">
        <v>30</v>
      </c>
      <c r="AX1155" s="244" t="s">
        <v>73</v>
      </c>
      <c r="AY1155" s="247" t="s">
        <v>134</v>
      </c>
    </row>
    <row r="1156" spans="2:51" s="252" customFormat="1" x14ac:dyDescent="0.4">
      <c r="B1156" s="253"/>
      <c r="D1156" s="246" t="s">
        <v>142</v>
      </c>
      <c r="E1156" s="254" t="s">
        <v>1</v>
      </c>
      <c r="F1156" s="255" t="s">
        <v>770</v>
      </c>
      <c r="H1156" s="256">
        <v>11.77</v>
      </c>
      <c r="L1156" s="253"/>
      <c r="M1156" s="257"/>
      <c r="N1156" s="258"/>
      <c r="O1156" s="258"/>
      <c r="P1156" s="258"/>
      <c r="Q1156" s="258"/>
      <c r="R1156" s="258"/>
      <c r="S1156" s="258"/>
      <c r="T1156" s="259"/>
      <c r="AT1156" s="254" t="s">
        <v>142</v>
      </c>
      <c r="AU1156" s="254" t="s">
        <v>83</v>
      </c>
      <c r="AV1156" s="252" t="s">
        <v>83</v>
      </c>
      <c r="AW1156" s="252" t="s">
        <v>30</v>
      </c>
      <c r="AX1156" s="252" t="s">
        <v>73</v>
      </c>
      <c r="AY1156" s="254" t="s">
        <v>134</v>
      </c>
    </row>
    <row r="1157" spans="2:51" s="252" customFormat="1" x14ac:dyDescent="0.4">
      <c r="B1157" s="253"/>
      <c r="D1157" s="246" t="s">
        <v>142</v>
      </c>
      <c r="E1157" s="254" t="s">
        <v>1</v>
      </c>
      <c r="F1157" s="255" t="s">
        <v>771</v>
      </c>
      <c r="H1157" s="256">
        <v>5.2359999999999998</v>
      </c>
      <c r="L1157" s="253"/>
      <c r="M1157" s="257"/>
      <c r="N1157" s="258"/>
      <c r="O1157" s="258"/>
      <c r="P1157" s="258"/>
      <c r="Q1157" s="258"/>
      <c r="R1157" s="258"/>
      <c r="S1157" s="258"/>
      <c r="T1157" s="259"/>
      <c r="AT1157" s="254" t="s">
        <v>142</v>
      </c>
      <c r="AU1157" s="254" t="s">
        <v>83</v>
      </c>
      <c r="AV1157" s="252" t="s">
        <v>83</v>
      </c>
      <c r="AW1157" s="252" t="s">
        <v>30</v>
      </c>
      <c r="AX1157" s="252" t="s">
        <v>73</v>
      </c>
      <c r="AY1157" s="254" t="s">
        <v>134</v>
      </c>
    </row>
    <row r="1158" spans="2:51" s="244" customFormat="1" x14ac:dyDescent="0.4">
      <c r="B1158" s="245"/>
      <c r="D1158" s="246" t="s">
        <v>142</v>
      </c>
      <c r="E1158" s="247" t="s">
        <v>1</v>
      </c>
      <c r="F1158" s="248" t="s">
        <v>187</v>
      </c>
      <c r="H1158" s="247" t="s">
        <v>1</v>
      </c>
      <c r="L1158" s="245"/>
      <c r="M1158" s="249"/>
      <c r="N1158" s="250"/>
      <c r="O1158" s="250"/>
      <c r="P1158" s="250"/>
      <c r="Q1158" s="250"/>
      <c r="R1158" s="250"/>
      <c r="S1158" s="250"/>
      <c r="T1158" s="251"/>
      <c r="AT1158" s="247" t="s">
        <v>142</v>
      </c>
      <c r="AU1158" s="247" t="s">
        <v>83</v>
      </c>
      <c r="AV1158" s="244" t="s">
        <v>81</v>
      </c>
      <c r="AW1158" s="244" t="s">
        <v>30</v>
      </c>
      <c r="AX1158" s="244" t="s">
        <v>73</v>
      </c>
      <c r="AY1158" s="247" t="s">
        <v>134</v>
      </c>
    </row>
    <row r="1159" spans="2:51" s="252" customFormat="1" x14ac:dyDescent="0.4">
      <c r="B1159" s="253"/>
      <c r="D1159" s="246" t="s">
        <v>142</v>
      </c>
      <c r="E1159" s="254" t="s">
        <v>1</v>
      </c>
      <c r="F1159" s="255" t="s">
        <v>766</v>
      </c>
      <c r="H1159" s="256">
        <v>-1.6160000000000001</v>
      </c>
      <c r="L1159" s="253"/>
      <c r="M1159" s="257"/>
      <c r="N1159" s="258"/>
      <c r="O1159" s="258"/>
      <c r="P1159" s="258"/>
      <c r="Q1159" s="258"/>
      <c r="R1159" s="258"/>
      <c r="S1159" s="258"/>
      <c r="T1159" s="259"/>
      <c r="AT1159" s="254" t="s">
        <v>142</v>
      </c>
      <c r="AU1159" s="254" t="s">
        <v>83</v>
      </c>
      <c r="AV1159" s="252" t="s">
        <v>83</v>
      </c>
      <c r="AW1159" s="252" t="s">
        <v>30</v>
      </c>
      <c r="AX1159" s="252" t="s">
        <v>73</v>
      </c>
      <c r="AY1159" s="254" t="s">
        <v>134</v>
      </c>
    </row>
    <row r="1160" spans="2:51" s="244" customFormat="1" x14ac:dyDescent="0.4">
      <c r="B1160" s="245"/>
      <c r="D1160" s="246" t="s">
        <v>142</v>
      </c>
      <c r="E1160" s="247" t="s">
        <v>1</v>
      </c>
      <c r="F1160" s="248" t="s">
        <v>152</v>
      </c>
      <c r="H1160" s="247" t="s">
        <v>1</v>
      </c>
      <c r="L1160" s="245"/>
      <c r="M1160" s="249"/>
      <c r="N1160" s="250"/>
      <c r="O1160" s="250"/>
      <c r="P1160" s="250"/>
      <c r="Q1160" s="250"/>
      <c r="R1160" s="250"/>
      <c r="S1160" s="250"/>
      <c r="T1160" s="251"/>
      <c r="AT1160" s="247" t="s">
        <v>142</v>
      </c>
      <c r="AU1160" s="247" t="s">
        <v>83</v>
      </c>
      <c r="AV1160" s="244" t="s">
        <v>81</v>
      </c>
      <c r="AW1160" s="244" t="s">
        <v>30</v>
      </c>
      <c r="AX1160" s="244" t="s">
        <v>73</v>
      </c>
      <c r="AY1160" s="247" t="s">
        <v>134</v>
      </c>
    </row>
    <row r="1161" spans="2:51" s="252" customFormat="1" x14ac:dyDescent="0.4">
      <c r="B1161" s="253"/>
      <c r="D1161" s="246" t="s">
        <v>142</v>
      </c>
      <c r="E1161" s="254" t="s">
        <v>1</v>
      </c>
      <c r="F1161" s="255" t="s">
        <v>772</v>
      </c>
      <c r="H1161" s="256">
        <v>5.72</v>
      </c>
      <c r="L1161" s="253"/>
      <c r="M1161" s="257"/>
      <c r="N1161" s="258"/>
      <c r="O1161" s="258"/>
      <c r="P1161" s="258"/>
      <c r="Q1161" s="258"/>
      <c r="R1161" s="258"/>
      <c r="S1161" s="258"/>
      <c r="T1161" s="259"/>
      <c r="AT1161" s="254" t="s">
        <v>142</v>
      </c>
      <c r="AU1161" s="254" t="s">
        <v>83</v>
      </c>
      <c r="AV1161" s="252" t="s">
        <v>83</v>
      </c>
      <c r="AW1161" s="252" t="s">
        <v>30</v>
      </c>
      <c r="AX1161" s="252" t="s">
        <v>73</v>
      </c>
      <c r="AY1161" s="254" t="s">
        <v>134</v>
      </c>
    </row>
    <row r="1162" spans="2:51" s="252" customFormat="1" x14ac:dyDescent="0.4">
      <c r="B1162" s="253"/>
      <c r="D1162" s="246" t="s">
        <v>142</v>
      </c>
      <c r="E1162" s="254" t="s">
        <v>1</v>
      </c>
      <c r="F1162" s="255" t="s">
        <v>770</v>
      </c>
      <c r="H1162" s="256">
        <v>11.77</v>
      </c>
      <c r="L1162" s="253"/>
      <c r="M1162" s="257"/>
      <c r="N1162" s="258"/>
      <c r="O1162" s="258"/>
      <c r="P1162" s="258"/>
      <c r="Q1162" s="258"/>
      <c r="R1162" s="258"/>
      <c r="S1162" s="258"/>
      <c r="T1162" s="259"/>
      <c r="AT1162" s="254" t="s">
        <v>142</v>
      </c>
      <c r="AU1162" s="254" t="s">
        <v>83</v>
      </c>
      <c r="AV1162" s="252" t="s">
        <v>83</v>
      </c>
      <c r="AW1162" s="252" t="s">
        <v>30</v>
      </c>
      <c r="AX1162" s="252" t="s">
        <v>73</v>
      </c>
      <c r="AY1162" s="254" t="s">
        <v>134</v>
      </c>
    </row>
    <row r="1163" spans="2:51" s="244" customFormat="1" x14ac:dyDescent="0.4">
      <c r="B1163" s="245"/>
      <c r="D1163" s="246" t="s">
        <v>142</v>
      </c>
      <c r="E1163" s="247" t="s">
        <v>1</v>
      </c>
      <c r="F1163" s="248" t="s">
        <v>187</v>
      </c>
      <c r="H1163" s="247" t="s">
        <v>1</v>
      </c>
      <c r="L1163" s="245"/>
      <c r="M1163" s="249"/>
      <c r="N1163" s="250"/>
      <c r="O1163" s="250"/>
      <c r="P1163" s="250"/>
      <c r="Q1163" s="250"/>
      <c r="R1163" s="250"/>
      <c r="S1163" s="250"/>
      <c r="T1163" s="251"/>
      <c r="AT1163" s="247" t="s">
        <v>142</v>
      </c>
      <c r="AU1163" s="247" t="s">
        <v>83</v>
      </c>
      <c r="AV1163" s="244" t="s">
        <v>81</v>
      </c>
      <c r="AW1163" s="244" t="s">
        <v>30</v>
      </c>
      <c r="AX1163" s="244" t="s">
        <v>73</v>
      </c>
      <c r="AY1163" s="247" t="s">
        <v>134</v>
      </c>
    </row>
    <row r="1164" spans="2:51" s="252" customFormat="1" x14ac:dyDescent="0.4">
      <c r="B1164" s="253"/>
      <c r="D1164" s="246" t="s">
        <v>142</v>
      </c>
      <c r="E1164" s="254" t="s">
        <v>1</v>
      </c>
      <c r="F1164" s="255" t="s">
        <v>773</v>
      </c>
      <c r="H1164" s="256">
        <v>-1.8180000000000001</v>
      </c>
      <c r="L1164" s="253"/>
      <c r="M1164" s="257"/>
      <c r="N1164" s="258"/>
      <c r="O1164" s="258"/>
      <c r="P1164" s="258"/>
      <c r="Q1164" s="258"/>
      <c r="R1164" s="258"/>
      <c r="S1164" s="258"/>
      <c r="T1164" s="259"/>
      <c r="AT1164" s="254" t="s">
        <v>142</v>
      </c>
      <c r="AU1164" s="254" t="s">
        <v>83</v>
      </c>
      <c r="AV1164" s="252" t="s">
        <v>83</v>
      </c>
      <c r="AW1164" s="252" t="s">
        <v>30</v>
      </c>
      <c r="AX1164" s="252" t="s">
        <v>73</v>
      </c>
      <c r="AY1164" s="254" t="s">
        <v>134</v>
      </c>
    </row>
    <row r="1165" spans="2:51" s="244" customFormat="1" x14ac:dyDescent="0.4">
      <c r="B1165" s="245"/>
      <c r="D1165" s="246" t="s">
        <v>142</v>
      </c>
      <c r="E1165" s="247" t="s">
        <v>1</v>
      </c>
      <c r="F1165" s="248" t="s">
        <v>154</v>
      </c>
      <c r="H1165" s="247" t="s">
        <v>1</v>
      </c>
      <c r="L1165" s="245"/>
      <c r="M1165" s="249"/>
      <c r="N1165" s="250"/>
      <c r="O1165" s="250"/>
      <c r="P1165" s="250"/>
      <c r="Q1165" s="250"/>
      <c r="R1165" s="250"/>
      <c r="S1165" s="250"/>
      <c r="T1165" s="251"/>
      <c r="AT1165" s="247" t="s">
        <v>142</v>
      </c>
      <c r="AU1165" s="247" t="s">
        <v>83</v>
      </c>
      <c r="AV1165" s="244" t="s">
        <v>81</v>
      </c>
      <c r="AW1165" s="244" t="s">
        <v>30</v>
      </c>
      <c r="AX1165" s="244" t="s">
        <v>73</v>
      </c>
      <c r="AY1165" s="247" t="s">
        <v>134</v>
      </c>
    </row>
    <row r="1166" spans="2:51" s="252" customFormat="1" x14ac:dyDescent="0.4">
      <c r="B1166" s="253"/>
      <c r="D1166" s="246" t="s">
        <v>142</v>
      </c>
      <c r="E1166" s="254" t="s">
        <v>1</v>
      </c>
      <c r="F1166" s="255" t="s">
        <v>770</v>
      </c>
      <c r="H1166" s="256">
        <v>11.77</v>
      </c>
      <c r="L1166" s="253"/>
      <c r="M1166" s="257"/>
      <c r="N1166" s="258"/>
      <c r="O1166" s="258"/>
      <c r="P1166" s="258"/>
      <c r="Q1166" s="258"/>
      <c r="R1166" s="258"/>
      <c r="S1166" s="258"/>
      <c r="T1166" s="259"/>
      <c r="AT1166" s="254" t="s">
        <v>142</v>
      </c>
      <c r="AU1166" s="254" t="s">
        <v>83</v>
      </c>
      <c r="AV1166" s="252" t="s">
        <v>83</v>
      </c>
      <c r="AW1166" s="252" t="s">
        <v>30</v>
      </c>
      <c r="AX1166" s="252" t="s">
        <v>73</v>
      </c>
      <c r="AY1166" s="254" t="s">
        <v>134</v>
      </c>
    </row>
    <row r="1167" spans="2:51" s="252" customFormat="1" x14ac:dyDescent="0.4">
      <c r="B1167" s="253"/>
      <c r="D1167" s="246" t="s">
        <v>142</v>
      </c>
      <c r="E1167" s="254" t="s">
        <v>1</v>
      </c>
      <c r="F1167" s="255" t="s">
        <v>774</v>
      </c>
      <c r="H1167" s="256">
        <v>17.468</v>
      </c>
      <c r="L1167" s="253"/>
      <c r="M1167" s="257"/>
      <c r="N1167" s="258"/>
      <c r="O1167" s="258"/>
      <c r="P1167" s="258"/>
      <c r="Q1167" s="258"/>
      <c r="R1167" s="258"/>
      <c r="S1167" s="258"/>
      <c r="T1167" s="259"/>
      <c r="AT1167" s="254" t="s">
        <v>142</v>
      </c>
      <c r="AU1167" s="254" t="s">
        <v>83</v>
      </c>
      <c r="AV1167" s="252" t="s">
        <v>83</v>
      </c>
      <c r="AW1167" s="252" t="s">
        <v>30</v>
      </c>
      <c r="AX1167" s="252" t="s">
        <v>73</v>
      </c>
      <c r="AY1167" s="254" t="s">
        <v>134</v>
      </c>
    </row>
    <row r="1168" spans="2:51" s="244" customFormat="1" x14ac:dyDescent="0.4">
      <c r="B1168" s="245"/>
      <c r="D1168" s="246" t="s">
        <v>142</v>
      </c>
      <c r="E1168" s="247" t="s">
        <v>1</v>
      </c>
      <c r="F1168" s="248" t="s">
        <v>187</v>
      </c>
      <c r="H1168" s="247" t="s">
        <v>1</v>
      </c>
      <c r="L1168" s="245"/>
      <c r="M1168" s="249"/>
      <c r="N1168" s="250"/>
      <c r="O1168" s="250"/>
      <c r="P1168" s="250"/>
      <c r="Q1168" s="250"/>
      <c r="R1168" s="250"/>
      <c r="S1168" s="250"/>
      <c r="T1168" s="251"/>
      <c r="AT1168" s="247" t="s">
        <v>142</v>
      </c>
      <c r="AU1168" s="247" t="s">
        <v>83</v>
      </c>
      <c r="AV1168" s="244" t="s">
        <v>81</v>
      </c>
      <c r="AW1168" s="244" t="s">
        <v>30</v>
      </c>
      <c r="AX1168" s="244" t="s">
        <v>73</v>
      </c>
      <c r="AY1168" s="247" t="s">
        <v>134</v>
      </c>
    </row>
    <row r="1169" spans="2:51" s="252" customFormat="1" x14ac:dyDescent="0.4">
      <c r="B1169" s="253"/>
      <c r="D1169" s="246" t="s">
        <v>142</v>
      </c>
      <c r="E1169" s="254" t="s">
        <v>1</v>
      </c>
      <c r="F1169" s="255" t="s">
        <v>773</v>
      </c>
      <c r="H1169" s="256">
        <v>-1.8180000000000001</v>
      </c>
      <c r="L1169" s="253"/>
      <c r="M1169" s="257"/>
      <c r="N1169" s="258"/>
      <c r="O1169" s="258"/>
      <c r="P1169" s="258"/>
      <c r="Q1169" s="258"/>
      <c r="R1169" s="258"/>
      <c r="S1169" s="258"/>
      <c r="T1169" s="259"/>
      <c r="AT1169" s="254" t="s">
        <v>142</v>
      </c>
      <c r="AU1169" s="254" t="s">
        <v>83</v>
      </c>
      <c r="AV1169" s="252" t="s">
        <v>83</v>
      </c>
      <c r="AW1169" s="252" t="s">
        <v>30</v>
      </c>
      <c r="AX1169" s="252" t="s">
        <v>73</v>
      </c>
      <c r="AY1169" s="254" t="s">
        <v>134</v>
      </c>
    </row>
    <row r="1170" spans="2:51" s="244" customFormat="1" x14ac:dyDescent="0.4">
      <c r="B1170" s="245"/>
      <c r="D1170" s="246" t="s">
        <v>142</v>
      </c>
      <c r="E1170" s="247" t="s">
        <v>1</v>
      </c>
      <c r="F1170" s="248" t="s">
        <v>156</v>
      </c>
      <c r="H1170" s="247" t="s">
        <v>1</v>
      </c>
      <c r="L1170" s="245"/>
      <c r="M1170" s="249"/>
      <c r="N1170" s="250"/>
      <c r="O1170" s="250"/>
      <c r="P1170" s="250"/>
      <c r="Q1170" s="250"/>
      <c r="R1170" s="250"/>
      <c r="S1170" s="250"/>
      <c r="T1170" s="251"/>
      <c r="AT1170" s="247" t="s">
        <v>142</v>
      </c>
      <c r="AU1170" s="247" t="s">
        <v>83</v>
      </c>
      <c r="AV1170" s="244" t="s">
        <v>81</v>
      </c>
      <c r="AW1170" s="244" t="s">
        <v>30</v>
      </c>
      <c r="AX1170" s="244" t="s">
        <v>73</v>
      </c>
      <c r="AY1170" s="247" t="s">
        <v>134</v>
      </c>
    </row>
    <row r="1171" spans="2:51" s="252" customFormat="1" x14ac:dyDescent="0.4">
      <c r="B1171" s="253"/>
      <c r="D1171" s="246" t="s">
        <v>142</v>
      </c>
      <c r="E1171" s="254" t="s">
        <v>1</v>
      </c>
      <c r="F1171" s="255" t="s">
        <v>775</v>
      </c>
      <c r="H1171" s="256">
        <v>23.1</v>
      </c>
      <c r="L1171" s="253"/>
      <c r="M1171" s="257"/>
      <c r="N1171" s="258"/>
      <c r="O1171" s="258"/>
      <c r="P1171" s="258"/>
      <c r="Q1171" s="258"/>
      <c r="R1171" s="258"/>
      <c r="S1171" s="258"/>
      <c r="T1171" s="259"/>
      <c r="AT1171" s="254" t="s">
        <v>142</v>
      </c>
      <c r="AU1171" s="254" t="s">
        <v>83</v>
      </c>
      <c r="AV1171" s="252" t="s">
        <v>83</v>
      </c>
      <c r="AW1171" s="252" t="s">
        <v>30</v>
      </c>
      <c r="AX1171" s="252" t="s">
        <v>73</v>
      </c>
      <c r="AY1171" s="254" t="s">
        <v>134</v>
      </c>
    </row>
    <row r="1172" spans="2:51" s="252" customFormat="1" x14ac:dyDescent="0.4">
      <c r="B1172" s="253"/>
      <c r="D1172" s="246" t="s">
        <v>142</v>
      </c>
      <c r="E1172" s="254" t="s">
        <v>1</v>
      </c>
      <c r="F1172" s="255" t="s">
        <v>776</v>
      </c>
      <c r="H1172" s="256">
        <v>26.4</v>
      </c>
      <c r="L1172" s="253"/>
      <c r="M1172" s="257"/>
      <c r="N1172" s="258"/>
      <c r="O1172" s="258"/>
      <c r="P1172" s="258"/>
      <c r="Q1172" s="258"/>
      <c r="R1172" s="258"/>
      <c r="S1172" s="258"/>
      <c r="T1172" s="259"/>
      <c r="AT1172" s="254" t="s">
        <v>142</v>
      </c>
      <c r="AU1172" s="254" t="s">
        <v>83</v>
      </c>
      <c r="AV1172" s="252" t="s">
        <v>83</v>
      </c>
      <c r="AW1172" s="252" t="s">
        <v>30</v>
      </c>
      <c r="AX1172" s="252" t="s">
        <v>73</v>
      </c>
      <c r="AY1172" s="254" t="s">
        <v>134</v>
      </c>
    </row>
    <row r="1173" spans="2:51" s="244" customFormat="1" x14ac:dyDescent="0.4">
      <c r="B1173" s="245"/>
      <c r="D1173" s="246" t="s">
        <v>142</v>
      </c>
      <c r="E1173" s="247" t="s">
        <v>1</v>
      </c>
      <c r="F1173" s="248" t="s">
        <v>187</v>
      </c>
      <c r="H1173" s="247" t="s">
        <v>1</v>
      </c>
      <c r="L1173" s="245"/>
      <c r="M1173" s="249"/>
      <c r="N1173" s="250"/>
      <c r="O1173" s="250"/>
      <c r="P1173" s="250"/>
      <c r="Q1173" s="250"/>
      <c r="R1173" s="250"/>
      <c r="S1173" s="250"/>
      <c r="T1173" s="251"/>
      <c r="AT1173" s="247" t="s">
        <v>142</v>
      </c>
      <c r="AU1173" s="247" t="s">
        <v>83</v>
      </c>
      <c r="AV1173" s="244" t="s">
        <v>81</v>
      </c>
      <c r="AW1173" s="244" t="s">
        <v>30</v>
      </c>
      <c r="AX1173" s="244" t="s">
        <v>73</v>
      </c>
      <c r="AY1173" s="247" t="s">
        <v>134</v>
      </c>
    </row>
    <row r="1174" spans="2:51" s="252" customFormat="1" x14ac:dyDescent="0.4">
      <c r="B1174" s="253"/>
      <c r="D1174" s="246" t="s">
        <v>142</v>
      </c>
      <c r="E1174" s="254" t="s">
        <v>1</v>
      </c>
      <c r="F1174" s="255" t="s">
        <v>256</v>
      </c>
      <c r="H1174" s="256">
        <v>-2.371</v>
      </c>
      <c r="L1174" s="253"/>
      <c r="M1174" s="257"/>
      <c r="N1174" s="258"/>
      <c r="O1174" s="258"/>
      <c r="P1174" s="258"/>
      <c r="Q1174" s="258"/>
      <c r="R1174" s="258"/>
      <c r="S1174" s="258"/>
      <c r="T1174" s="259"/>
      <c r="AT1174" s="254" t="s">
        <v>142</v>
      </c>
      <c r="AU1174" s="254" t="s">
        <v>83</v>
      </c>
      <c r="AV1174" s="252" t="s">
        <v>83</v>
      </c>
      <c r="AW1174" s="252" t="s">
        <v>30</v>
      </c>
      <c r="AX1174" s="252" t="s">
        <v>73</v>
      </c>
      <c r="AY1174" s="254" t="s">
        <v>134</v>
      </c>
    </row>
    <row r="1175" spans="2:51" s="252" customFormat="1" x14ac:dyDescent="0.4">
      <c r="B1175" s="253"/>
      <c r="D1175" s="246" t="s">
        <v>142</v>
      </c>
      <c r="E1175" s="254" t="s">
        <v>1</v>
      </c>
      <c r="F1175" s="255" t="s">
        <v>773</v>
      </c>
      <c r="H1175" s="256">
        <v>-1.8180000000000001</v>
      </c>
      <c r="L1175" s="253"/>
      <c r="M1175" s="257"/>
      <c r="N1175" s="258"/>
      <c r="O1175" s="258"/>
      <c r="P1175" s="258"/>
      <c r="Q1175" s="258"/>
      <c r="R1175" s="258"/>
      <c r="S1175" s="258"/>
      <c r="T1175" s="259"/>
      <c r="AT1175" s="254" t="s">
        <v>142</v>
      </c>
      <c r="AU1175" s="254" t="s">
        <v>83</v>
      </c>
      <c r="AV1175" s="252" t="s">
        <v>83</v>
      </c>
      <c r="AW1175" s="252" t="s">
        <v>30</v>
      </c>
      <c r="AX1175" s="252" t="s">
        <v>73</v>
      </c>
      <c r="AY1175" s="254" t="s">
        <v>134</v>
      </c>
    </row>
    <row r="1176" spans="2:51" s="252" customFormat="1" x14ac:dyDescent="0.4">
      <c r="B1176" s="253"/>
      <c r="D1176" s="246" t="s">
        <v>142</v>
      </c>
      <c r="E1176" s="254" t="s">
        <v>1</v>
      </c>
      <c r="F1176" s="255" t="s">
        <v>766</v>
      </c>
      <c r="H1176" s="256">
        <v>-1.6160000000000001</v>
      </c>
      <c r="L1176" s="253"/>
      <c r="M1176" s="257"/>
      <c r="N1176" s="258"/>
      <c r="O1176" s="258"/>
      <c r="P1176" s="258"/>
      <c r="Q1176" s="258"/>
      <c r="R1176" s="258"/>
      <c r="S1176" s="258"/>
      <c r="T1176" s="259"/>
      <c r="AT1176" s="254" t="s">
        <v>142</v>
      </c>
      <c r="AU1176" s="254" t="s">
        <v>83</v>
      </c>
      <c r="AV1176" s="252" t="s">
        <v>83</v>
      </c>
      <c r="AW1176" s="252" t="s">
        <v>30</v>
      </c>
      <c r="AX1176" s="252" t="s">
        <v>73</v>
      </c>
      <c r="AY1176" s="254" t="s">
        <v>134</v>
      </c>
    </row>
    <row r="1177" spans="2:51" s="244" customFormat="1" x14ac:dyDescent="0.4">
      <c r="B1177" s="245"/>
      <c r="D1177" s="246" t="s">
        <v>142</v>
      </c>
      <c r="E1177" s="247" t="s">
        <v>1</v>
      </c>
      <c r="F1177" s="248" t="s">
        <v>158</v>
      </c>
      <c r="H1177" s="247" t="s">
        <v>1</v>
      </c>
      <c r="L1177" s="245"/>
      <c r="M1177" s="249"/>
      <c r="N1177" s="250"/>
      <c r="O1177" s="250"/>
      <c r="P1177" s="250"/>
      <c r="Q1177" s="250"/>
      <c r="R1177" s="250"/>
      <c r="S1177" s="250"/>
      <c r="T1177" s="251"/>
      <c r="AT1177" s="247" t="s">
        <v>142</v>
      </c>
      <c r="AU1177" s="247" t="s">
        <v>83</v>
      </c>
      <c r="AV1177" s="244" t="s">
        <v>81</v>
      </c>
      <c r="AW1177" s="244" t="s">
        <v>30</v>
      </c>
      <c r="AX1177" s="244" t="s">
        <v>73</v>
      </c>
      <c r="AY1177" s="247" t="s">
        <v>134</v>
      </c>
    </row>
    <row r="1178" spans="2:51" s="252" customFormat="1" x14ac:dyDescent="0.4">
      <c r="B1178" s="253"/>
      <c r="D1178" s="246" t="s">
        <v>142</v>
      </c>
      <c r="E1178" s="254" t="s">
        <v>1</v>
      </c>
      <c r="F1178" s="255" t="s">
        <v>777</v>
      </c>
      <c r="H1178" s="256">
        <v>11.858000000000001</v>
      </c>
      <c r="L1178" s="253"/>
      <c r="M1178" s="257"/>
      <c r="N1178" s="258"/>
      <c r="O1178" s="258"/>
      <c r="P1178" s="258"/>
      <c r="Q1178" s="258"/>
      <c r="R1178" s="258"/>
      <c r="S1178" s="258"/>
      <c r="T1178" s="259"/>
      <c r="AT1178" s="254" t="s">
        <v>142</v>
      </c>
      <c r="AU1178" s="254" t="s">
        <v>83</v>
      </c>
      <c r="AV1178" s="252" t="s">
        <v>83</v>
      </c>
      <c r="AW1178" s="252" t="s">
        <v>30</v>
      </c>
      <c r="AX1178" s="252" t="s">
        <v>73</v>
      </c>
      <c r="AY1178" s="254" t="s">
        <v>134</v>
      </c>
    </row>
    <row r="1179" spans="2:51" s="252" customFormat="1" x14ac:dyDescent="0.4">
      <c r="B1179" s="253"/>
      <c r="D1179" s="246" t="s">
        <v>142</v>
      </c>
      <c r="E1179" s="254" t="s">
        <v>1</v>
      </c>
      <c r="F1179" s="255" t="s">
        <v>778</v>
      </c>
      <c r="H1179" s="256">
        <v>17.841999999999999</v>
      </c>
      <c r="L1179" s="253"/>
      <c r="M1179" s="257"/>
      <c r="N1179" s="258"/>
      <c r="O1179" s="258"/>
      <c r="P1179" s="258"/>
      <c r="Q1179" s="258"/>
      <c r="R1179" s="258"/>
      <c r="S1179" s="258"/>
      <c r="T1179" s="259"/>
      <c r="AT1179" s="254" t="s">
        <v>142</v>
      </c>
      <c r="AU1179" s="254" t="s">
        <v>83</v>
      </c>
      <c r="AV1179" s="252" t="s">
        <v>83</v>
      </c>
      <c r="AW1179" s="252" t="s">
        <v>30</v>
      </c>
      <c r="AX1179" s="252" t="s">
        <v>73</v>
      </c>
      <c r="AY1179" s="254" t="s">
        <v>134</v>
      </c>
    </row>
    <row r="1180" spans="2:51" s="244" customFormat="1" x14ac:dyDescent="0.4">
      <c r="B1180" s="245"/>
      <c r="D1180" s="246" t="s">
        <v>142</v>
      </c>
      <c r="E1180" s="247" t="s">
        <v>1</v>
      </c>
      <c r="F1180" s="248" t="s">
        <v>187</v>
      </c>
      <c r="H1180" s="247" t="s">
        <v>1</v>
      </c>
      <c r="L1180" s="245"/>
      <c r="M1180" s="249"/>
      <c r="N1180" s="250"/>
      <c r="O1180" s="250"/>
      <c r="P1180" s="250"/>
      <c r="Q1180" s="250"/>
      <c r="R1180" s="250"/>
      <c r="S1180" s="250"/>
      <c r="T1180" s="251"/>
      <c r="AT1180" s="247" t="s">
        <v>142</v>
      </c>
      <c r="AU1180" s="247" t="s">
        <v>83</v>
      </c>
      <c r="AV1180" s="244" t="s">
        <v>81</v>
      </c>
      <c r="AW1180" s="244" t="s">
        <v>30</v>
      </c>
      <c r="AX1180" s="244" t="s">
        <v>73</v>
      </c>
      <c r="AY1180" s="247" t="s">
        <v>134</v>
      </c>
    </row>
    <row r="1181" spans="2:51" s="252" customFormat="1" x14ac:dyDescent="0.4">
      <c r="B1181" s="253"/>
      <c r="D1181" s="246" t="s">
        <v>142</v>
      </c>
      <c r="E1181" s="254" t="s">
        <v>1</v>
      </c>
      <c r="F1181" s="255" t="s">
        <v>779</v>
      </c>
      <c r="H1181" s="256">
        <v>-2.31</v>
      </c>
      <c r="L1181" s="253"/>
      <c r="M1181" s="257"/>
      <c r="N1181" s="258"/>
      <c r="O1181" s="258"/>
      <c r="P1181" s="258"/>
      <c r="Q1181" s="258"/>
      <c r="R1181" s="258"/>
      <c r="S1181" s="258"/>
      <c r="T1181" s="259"/>
      <c r="AT1181" s="254" t="s">
        <v>142</v>
      </c>
      <c r="AU1181" s="254" t="s">
        <v>83</v>
      </c>
      <c r="AV1181" s="252" t="s">
        <v>83</v>
      </c>
      <c r="AW1181" s="252" t="s">
        <v>30</v>
      </c>
      <c r="AX1181" s="252" t="s">
        <v>73</v>
      </c>
      <c r="AY1181" s="254" t="s">
        <v>134</v>
      </c>
    </row>
    <row r="1182" spans="2:51" s="244" customFormat="1" x14ac:dyDescent="0.4">
      <c r="B1182" s="245"/>
      <c r="D1182" s="246" t="s">
        <v>142</v>
      </c>
      <c r="E1182" s="247" t="s">
        <v>1</v>
      </c>
      <c r="F1182" s="248" t="s">
        <v>160</v>
      </c>
      <c r="H1182" s="247" t="s">
        <v>1</v>
      </c>
      <c r="L1182" s="245"/>
      <c r="M1182" s="249"/>
      <c r="N1182" s="250"/>
      <c r="O1182" s="250"/>
      <c r="P1182" s="250"/>
      <c r="Q1182" s="250"/>
      <c r="R1182" s="250"/>
      <c r="S1182" s="250"/>
      <c r="T1182" s="251"/>
      <c r="AT1182" s="247" t="s">
        <v>142</v>
      </c>
      <c r="AU1182" s="247" t="s">
        <v>83</v>
      </c>
      <c r="AV1182" s="244" t="s">
        <v>81</v>
      </c>
      <c r="AW1182" s="244" t="s">
        <v>30</v>
      </c>
      <c r="AX1182" s="244" t="s">
        <v>73</v>
      </c>
      <c r="AY1182" s="247" t="s">
        <v>134</v>
      </c>
    </row>
    <row r="1183" spans="2:51" s="252" customFormat="1" x14ac:dyDescent="0.4">
      <c r="B1183" s="253"/>
      <c r="D1183" s="246" t="s">
        <v>142</v>
      </c>
      <c r="E1183" s="254" t="s">
        <v>1</v>
      </c>
      <c r="F1183" s="255" t="s">
        <v>780</v>
      </c>
      <c r="H1183" s="256">
        <v>8.9320000000000004</v>
      </c>
      <c r="L1183" s="253"/>
      <c r="M1183" s="257"/>
      <c r="N1183" s="258"/>
      <c r="O1183" s="258"/>
      <c r="P1183" s="258"/>
      <c r="Q1183" s="258"/>
      <c r="R1183" s="258"/>
      <c r="S1183" s="258"/>
      <c r="T1183" s="259"/>
      <c r="AT1183" s="254" t="s">
        <v>142</v>
      </c>
      <c r="AU1183" s="254" t="s">
        <v>83</v>
      </c>
      <c r="AV1183" s="252" t="s">
        <v>83</v>
      </c>
      <c r="AW1183" s="252" t="s">
        <v>30</v>
      </c>
      <c r="AX1183" s="252" t="s">
        <v>73</v>
      </c>
      <c r="AY1183" s="254" t="s">
        <v>134</v>
      </c>
    </row>
    <row r="1184" spans="2:51" s="252" customFormat="1" x14ac:dyDescent="0.4">
      <c r="B1184" s="253"/>
      <c r="D1184" s="246" t="s">
        <v>142</v>
      </c>
      <c r="E1184" s="254" t="s">
        <v>1</v>
      </c>
      <c r="F1184" s="255" t="s">
        <v>777</v>
      </c>
      <c r="H1184" s="256">
        <v>11.858000000000001</v>
      </c>
      <c r="L1184" s="253"/>
      <c r="M1184" s="257"/>
      <c r="N1184" s="258"/>
      <c r="O1184" s="258"/>
      <c r="P1184" s="258"/>
      <c r="Q1184" s="258"/>
      <c r="R1184" s="258"/>
      <c r="S1184" s="258"/>
      <c r="T1184" s="259"/>
      <c r="AT1184" s="254" t="s">
        <v>142</v>
      </c>
      <c r="AU1184" s="254" t="s">
        <v>83</v>
      </c>
      <c r="AV1184" s="252" t="s">
        <v>83</v>
      </c>
      <c r="AW1184" s="252" t="s">
        <v>30</v>
      </c>
      <c r="AX1184" s="252" t="s">
        <v>73</v>
      </c>
      <c r="AY1184" s="254" t="s">
        <v>134</v>
      </c>
    </row>
    <row r="1185" spans="1:65" s="244" customFormat="1" x14ac:dyDescent="0.4">
      <c r="B1185" s="245"/>
      <c r="D1185" s="246" t="s">
        <v>142</v>
      </c>
      <c r="E1185" s="247" t="s">
        <v>1</v>
      </c>
      <c r="F1185" s="248" t="s">
        <v>187</v>
      </c>
      <c r="H1185" s="247" t="s">
        <v>1</v>
      </c>
      <c r="L1185" s="245"/>
      <c r="M1185" s="249"/>
      <c r="N1185" s="250"/>
      <c r="O1185" s="250"/>
      <c r="P1185" s="250"/>
      <c r="Q1185" s="250"/>
      <c r="R1185" s="250"/>
      <c r="S1185" s="250"/>
      <c r="T1185" s="251"/>
      <c r="AT1185" s="247" t="s">
        <v>142</v>
      </c>
      <c r="AU1185" s="247" t="s">
        <v>83</v>
      </c>
      <c r="AV1185" s="244" t="s">
        <v>81</v>
      </c>
      <c r="AW1185" s="244" t="s">
        <v>30</v>
      </c>
      <c r="AX1185" s="244" t="s">
        <v>73</v>
      </c>
      <c r="AY1185" s="247" t="s">
        <v>134</v>
      </c>
    </row>
    <row r="1186" spans="1:65" s="252" customFormat="1" x14ac:dyDescent="0.4">
      <c r="B1186" s="253"/>
      <c r="D1186" s="246" t="s">
        <v>142</v>
      </c>
      <c r="E1186" s="254" t="s">
        <v>1</v>
      </c>
      <c r="F1186" s="255" t="s">
        <v>773</v>
      </c>
      <c r="H1186" s="256">
        <v>-1.8180000000000001</v>
      </c>
      <c r="L1186" s="253"/>
      <c r="M1186" s="257"/>
      <c r="N1186" s="258"/>
      <c r="O1186" s="258"/>
      <c r="P1186" s="258"/>
      <c r="Q1186" s="258"/>
      <c r="R1186" s="258"/>
      <c r="S1186" s="258"/>
      <c r="T1186" s="259"/>
      <c r="AT1186" s="254" t="s">
        <v>142</v>
      </c>
      <c r="AU1186" s="254" t="s">
        <v>83</v>
      </c>
      <c r="AV1186" s="252" t="s">
        <v>83</v>
      </c>
      <c r="AW1186" s="252" t="s">
        <v>30</v>
      </c>
      <c r="AX1186" s="252" t="s">
        <v>73</v>
      </c>
      <c r="AY1186" s="254" t="s">
        <v>134</v>
      </c>
    </row>
    <row r="1187" spans="1:65" s="260" customFormat="1" x14ac:dyDescent="0.4">
      <c r="B1187" s="261"/>
      <c r="D1187" s="246" t="s">
        <v>142</v>
      </c>
      <c r="E1187" s="262" t="s">
        <v>1</v>
      </c>
      <c r="F1187" s="263" t="s">
        <v>164</v>
      </c>
      <c r="H1187" s="264">
        <v>177.70299999999997</v>
      </c>
      <c r="L1187" s="261"/>
      <c r="M1187" s="265"/>
      <c r="N1187" s="266"/>
      <c r="O1187" s="266"/>
      <c r="P1187" s="266"/>
      <c r="Q1187" s="266"/>
      <c r="R1187" s="266"/>
      <c r="S1187" s="266"/>
      <c r="T1187" s="267"/>
      <c r="AT1187" s="262" t="s">
        <v>142</v>
      </c>
      <c r="AU1187" s="262" t="s">
        <v>83</v>
      </c>
      <c r="AV1187" s="260" t="s">
        <v>140</v>
      </c>
      <c r="AW1187" s="260" t="s">
        <v>30</v>
      </c>
      <c r="AX1187" s="260" t="s">
        <v>81</v>
      </c>
      <c r="AY1187" s="262" t="s">
        <v>134</v>
      </c>
    </row>
    <row r="1188" spans="1:65" s="152" customFormat="1" ht="24.2" customHeight="1" x14ac:dyDescent="0.4">
      <c r="A1188" s="149"/>
      <c r="B1188" s="150"/>
      <c r="C1188" s="230" t="s">
        <v>796</v>
      </c>
      <c r="D1188" s="230" t="s">
        <v>136</v>
      </c>
      <c r="E1188" s="231" t="s">
        <v>797</v>
      </c>
      <c r="F1188" s="232" t="s">
        <v>798</v>
      </c>
      <c r="G1188" s="233" t="s">
        <v>175</v>
      </c>
      <c r="H1188" s="234">
        <v>177.703</v>
      </c>
      <c r="I1188" s="75">
        <v>50</v>
      </c>
      <c r="J1188" s="235">
        <f>ROUND(I1188*H1188,2)</f>
        <v>8885.15</v>
      </c>
      <c r="K1188" s="236"/>
      <c r="L1188" s="150"/>
      <c r="M1188" s="237" t="s">
        <v>1</v>
      </c>
      <c r="N1188" s="238" t="s">
        <v>38</v>
      </c>
      <c r="O1188" s="239"/>
      <c r="P1188" s="240">
        <f>O1188*H1188</f>
        <v>0</v>
      </c>
      <c r="Q1188" s="240">
        <v>1.4499999999999999E-3</v>
      </c>
      <c r="R1188" s="240">
        <f>Q1188*H1188</f>
        <v>0.25766934999999996</v>
      </c>
      <c r="S1188" s="240">
        <v>0</v>
      </c>
      <c r="T1188" s="241">
        <f>S1188*H1188</f>
        <v>0</v>
      </c>
      <c r="U1188" s="149"/>
      <c r="V1188" s="149"/>
      <c r="W1188" s="149"/>
      <c r="X1188" s="149"/>
      <c r="Y1188" s="149"/>
      <c r="Z1188" s="149"/>
      <c r="AA1188" s="149"/>
      <c r="AB1188" s="149"/>
      <c r="AC1188" s="149"/>
      <c r="AD1188" s="149"/>
      <c r="AE1188" s="149"/>
      <c r="AR1188" s="242" t="s">
        <v>307</v>
      </c>
      <c r="AT1188" s="242" t="s">
        <v>136</v>
      </c>
      <c r="AU1188" s="242" t="s">
        <v>83</v>
      </c>
      <c r="AY1188" s="142" t="s">
        <v>134</v>
      </c>
      <c r="BE1188" s="243">
        <f>IF(N1188="základní",J1188,0)</f>
        <v>8885.15</v>
      </c>
      <c r="BF1188" s="243">
        <f>IF(N1188="snížená",J1188,0)</f>
        <v>0</v>
      </c>
      <c r="BG1188" s="243">
        <f>IF(N1188="zákl. přenesená",J1188,0)</f>
        <v>0</v>
      </c>
      <c r="BH1188" s="243">
        <f>IF(N1188="sníž. přenesená",J1188,0)</f>
        <v>0</v>
      </c>
      <c r="BI1188" s="243">
        <f>IF(N1188="nulová",J1188,0)</f>
        <v>0</v>
      </c>
      <c r="BJ1188" s="142" t="s">
        <v>81</v>
      </c>
      <c r="BK1188" s="243">
        <f>ROUND(I1188*H1188,2)</f>
        <v>8885.15</v>
      </c>
      <c r="BL1188" s="142" t="s">
        <v>307</v>
      </c>
      <c r="BM1188" s="242" t="s">
        <v>799</v>
      </c>
    </row>
    <row r="1189" spans="1:65" s="244" customFormat="1" x14ac:dyDescent="0.4">
      <c r="B1189" s="245"/>
      <c r="D1189" s="246" t="s">
        <v>142</v>
      </c>
      <c r="E1189" s="247" t="s">
        <v>1</v>
      </c>
      <c r="F1189" s="248" t="s">
        <v>144</v>
      </c>
      <c r="H1189" s="247" t="s">
        <v>1</v>
      </c>
      <c r="L1189" s="245"/>
      <c r="M1189" s="249"/>
      <c r="N1189" s="250"/>
      <c r="O1189" s="250"/>
      <c r="P1189" s="250"/>
      <c r="Q1189" s="250"/>
      <c r="R1189" s="250"/>
      <c r="S1189" s="250"/>
      <c r="T1189" s="251"/>
      <c r="AT1189" s="247" t="s">
        <v>142</v>
      </c>
      <c r="AU1189" s="247" t="s">
        <v>83</v>
      </c>
      <c r="AV1189" s="244" t="s">
        <v>81</v>
      </c>
      <c r="AW1189" s="244" t="s">
        <v>30</v>
      </c>
      <c r="AX1189" s="244" t="s">
        <v>73</v>
      </c>
      <c r="AY1189" s="247" t="s">
        <v>134</v>
      </c>
    </row>
    <row r="1190" spans="1:65" s="252" customFormat="1" x14ac:dyDescent="0.4">
      <c r="B1190" s="253"/>
      <c r="D1190" s="246" t="s">
        <v>142</v>
      </c>
      <c r="E1190" s="254" t="s">
        <v>1</v>
      </c>
      <c r="F1190" s="255" t="s">
        <v>764</v>
      </c>
      <c r="H1190" s="256">
        <v>10.076000000000001</v>
      </c>
      <c r="L1190" s="253"/>
      <c r="M1190" s="257"/>
      <c r="N1190" s="258"/>
      <c r="O1190" s="258"/>
      <c r="P1190" s="258"/>
      <c r="Q1190" s="258"/>
      <c r="R1190" s="258"/>
      <c r="S1190" s="258"/>
      <c r="T1190" s="259"/>
      <c r="AT1190" s="254" t="s">
        <v>142</v>
      </c>
      <c r="AU1190" s="254" t="s">
        <v>83</v>
      </c>
      <c r="AV1190" s="252" t="s">
        <v>83</v>
      </c>
      <c r="AW1190" s="252" t="s">
        <v>30</v>
      </c>
      <c r="AX1190" s="252" t="s">
        <v>73</v>
      </c>
      <c r="AY1190" s="254" t="s">
        <v>134</v>
      </c>
    </row>
    <row r="1191" spans="1:65" s="252" customFormat="1" x14ac:dyDescent="0.4">
      <c r="B1191" s="253"/>
      <c r="D1191" s="246" t="s">
        <v>142</v>
      </c>
      <c r="E1191" s="254" t="s">
        <v>1</v>
      </c>
      <c r="F1191" s="255" t="s">
        <v>765</v>
      </c>
      <c r="H1191" s="256">
        <v>8.4700000000000006</v>
      </c>
      <c r="L1191" s="253"/>
      <c r="M1191" s="257"/>
      <c r="N1191" s="258"/>
      <c r="O1191" s="258"/>
      <c r="P1191" s="258"/>
      <c r="Q1191" s="258"/>
      <c r="R1191" s="258"/>
      <c r="S1191" s="258"/>
      <c r="T1191" s="259"/>
      <c r="AT1191" s="254" t="s">
        <v>142</v>
      </c>
      <c r="AU1191" s="254" t="s">
        <v>83</v>
      </c>
      <c r="AV1191" s="252" t="s">
        <v>83</v>
      </c>
      <c r="AW1191" s="252" t="s">
        <v>30</v>
      </c>
      <c r="AX1191" s="252" t="s">
        <v>73</v>
      </c>
      <c r="AY1191" s="254" t="s">
        <v>134</v>
      </c>
    </row>
    <row r="1192" spans="1:65" s="244" customFormat="1" x14ac:dyDescent="0.4">
      <c r="B1192" s="245"/>
      <c r="D1192" s="246" t="s">
        <v>142</v>
      </c>
      <c r="E1192" s="247" t="s">
        <v>1</v>
      </c>
      <c r="F1192" s="248" t="s">
        <v>187</v>
      </c>
      <c r="H1192" s="247" t="s">
        <v>1</v>
      </c>
      <c r="L1192" s="245"/>
      <c r="M1192" s="249"/>
      <c r="N1192" s="250"/>
      <c r="O1192" s="250"/>
      <c r="P1192" s="250"/>
      <c r="Q1192" s="250"/>
      <c r="R1192" s="250"/>
      <c r="S1192" s="250"/>
      <c r="T1192" s="251"/>
      <c r="AT1192" s="247" t="s">
        <v>142</v>
      </c>
      <c r="AU1192" s="247" t="s">
        <v>83</v>
      </c>
      <c r="AV1192" s="244" t="s">
        <v>81</v>
      </c>
      <c r="AW1192" s="244" t="s">
        <v>30</v>
      </c>
      <c r="AX1192" s="244" t="s">
        <v>73</v>
      </c>
      <c r="AY1192" s="247" t="s">
        <v>134</v>
      </c>
    </row>
    <row r="1193" spans="1:65" s="252" customFormat="1" x14ac:dyDescent="0.4">
      <c r="B1193" s="253"/>
      <c r="D1193" s="246" t="s">
        <v>142</v>
      </c>
      <c r="E1193" s="254" t="s">
        <v>1</v>
      </c>
      <c r="F1193" s="255" t="s">
        <v>766</v>
      </c>
      <c r="H1193" s="256">
        <v>-1.6160000000000001</v>
      </c>
      <c r="L1193" s="253"/>
      <c r="M1193" s="257"/>
      <c r="N1193" s="258"/>
      <c r="O1193" s="258"/>
      <c r="P1193" s="258"/>
      <c r="Q1193" s="258"/>
      <c r="R1193" s="258"/>
      <c r="S1193" s="258"/>
      <c r="T1193" s="259"/>
      <c r="AT1193" s="254" t="s">
        <v>142</v>
      </c>
      <c r="AU1193" s="254" t="s">
        <v>83</v>
      </c>
      <c r="AV1193" s="252" t="s">
        <v>83</v>
      </c>
      <c r="AW1193" s="252" t="s">
        <v>30</v>
      </c>
      <c r="AX1193" s="252" t="s">
        <v>73</v>
      </c>
      <c r="AY1193" s="254" t="s">
        <v>134</v>
      </c>
    </row>
    <row r="1194" spans="1:65" s="244" customFormat="1" x14ac:dyDescent="0.4">
      <c r="B1194" s="245"/>
      <c r="D1194" s="246" t="s">
        <v>142</v>
      </c>
      <c r="E1194" s="247" t="s">
        <v>1</v>
      </c>
      <c r="F1194" s="248" t="s">
        <v>146</v>
      </c>
      <c r="H1194" s="247" t="s">
        <v>1</v>
      </c>
      <c r="L1194" s="245"/>
      <c r="M1194" s="249"/>
      <c r="N1194" s="250"/>
      <c r="O1194" s="250"/>
      <c r="P1194" s="250"/>
      <c r="Q1194" s="250"/>
      <c r="R1194" s="250"/>
      <c r="S1194" s="250"/>
      <c r="T1194" s="251"/>
      <c r="AT1194" s="247" t="s">
        <v>142</v>
      </c>
      <c r="AU1194" s="247" t="s">
        <v>83</v>
      </c>
      <c r="AV1194" s="244" t="s">
        <v>81</v>
      </c>
      <c r="AW1194" s="244" t="s">
        <v>30</v>
      </c>
      <c r="AX1194" s="244" t="s">
        <v>73</v>
      </c>
      <c r="AY1194" s="247" t="s">
        <v>134</v>
      </c>
    </row>
    <row r="1195" spans="1:65" s="252" customFormat="1" x14ac:dyDescent="0.4">
      <c r="B1195" s="253"/>
      <c r="D1195" s="246" t="s">
        <v>142</v>
      </c>
      <c r="E1195" s="254" t="s">
        <v>1</v>
      </c>
      <c r="F1195" s="255" t="s">
        <v>767</v>
      </c>
      <c r="H1195" s="256">
        <v>8.5359999999999996</v>
      </c>
      <c r="L1195" s="253"/>
      <c r="M1195" s="257"/>
      <c r="N1195" s="258"/>
      <c r="O1195" s="258"/>
      <c r="P1195" s="258"/>
      <c r="Q1195" s="258"/>
      <c r="R1195" s="258"/>
      <c r="S1195" s="258"/>
      <c r="T1195" s="259"/>
      <c r="AT1195" s="254" t="s">
        <v>142</v>
      </c>
      <c r="AU1195" s="254" t="s">
        <v>83</v>
      </c>
      <c r="AV1195" s="252" t="s">
        <v>83</v>
      </c>
      <c r="AW1195" s="252" t="s">
        <v>30</v>
      </c>
      <c r="AX1195" s="252" t="s">
        <v>73</v>
      </c>
      <c r="AY1195" s="254" t="s">
        <v>134</v>
      </c>
    </row>
    <row r="1196" spans="1:65" s="252" customFormat="1" x14ac:dyDescent="0.4">
      <c r="B1196" s="253"/>
      <c r="D1196" s="246" t="s">
        <v>142</v>
      </c>
      <c r="E1196" s="254" t="s">
        <v>1</v>
      </c>
      <c r="F1196" s="255" t="s">
        <v>768</v>
      </c>
      <c r="H1196" s="256">
        <v>6.93</v>
      </c>
      <c r="L1196" s="253"/>
      <c r="M1196" s="257"/>
      <c r="N1196" s="258"/>
      <c r="O1196" s="258"/>
      <c r="P1196" s="258"/>
      <c r="Q1196" s="258"/>
      <c r="R1196" s="258"/>
      <c r="S1196" s="258"/>
      <c r="T1196" s="259"/>
      <c r="AT1196" s="254" t="s">
        <v>142</v>
      </c>
      <c r="AU1196" s="254" t="s">
        <v>83</v>
      </c>
      <c r="AV1196" s="252" t="s">
        <v>83</v>
      </c>
      <c r="AW1196" s="252" t="s">
        <v>30</v>
      </c>
      <c r="AX1196" s="252" t="s">
        <v>73</v>
      </c>
      <c r="AY1196" s="254" t="s">
        <v>134</v>
      </c>
    </row>
    <row r="1197" spans="1:65" s="244" customFormat="1" x14ac:dyDescent="0.4">
      <c r="B1197" s="245"/>
      <c r="D1197" s="246" t="s">
        <v>142</v>
      </c>
      <c r="E1197" s="247" t="s">
        <v>1</v>
      </c>
      <c r="F1197" s="248" t="s">
        <v>187</v>
      </c>
      <c r="H1197" s="247" t="s">
        <v>1</v>
      </c>
      <c r="L1197" s="245"/>
      <c r="M1197" s="249"/>
      <c r="N1197" s="250"/>
      <c r="O1197" s="250"/>
      <c r="P1197" s="250"/>
      <c r="Q1197" s="250"/>
      <c r="R1197" s="250"/>
      <c r="S1197" s="250"/>
      <c r="T1197" s="251"/>
      <c r="AT1197" s="247" t="s">
        <v>142</v>
      </c>
      <c r="AU1197" s="247" t="s">
        <v>83</v>
      </c>
      <c r="AV1197" s="244" t="s">
        <v>81</v>
      </c>
      <c r="AW1197" s="244" t="s">
        <v>30</v>
      </c>
      <c r="AX1197" s="244" t="s">
        <v>73</v>
      </c>
      <c r="AY1197" s="247" t="s">
        <v>134</v>
      </c>
    </row>
    <row r="1198" spans="1:65" s="252" customFormat="1" x14ac:dyDescent="0.4">
      <c r="B1198" s="253"/>
      <c r="D1198" s="246" t="s">
        <v>142</v>
      </c>
      <c r="E1198" s="254" t="s">
        <v>1</v>
      </c>
      <c r="F1198" s="255" t="s">
        <v>769</v>
      </c>
      <c r="H1198" s="256">
        <v>-3.2320000000000002</v>
      </c>
      <c r="L1198" s="253"/>
      <c r="M1198" s="257"/>
      <c r="N1198" s="258"/>
      <c r="O1198" s="258"/>
      <c r="P1198" s="258"/>
      <c r="Q1198" s="258"/>
      <c r="R1198" s="258"/>
      <c r="S1198" s="258"/>
      <c r="T1198" s="259"/>
      <c r="AT1198" s="254" t="s">
        <v>142</v>
      </c>
      <c r="AU1198" s="254" t="s">
        <v>83</v>
      </c>
      <c r="AV1198" s="252" t="s">
        <v>83</v>
      </c>
      <c r="AW1198" s="252" t="s">
        <v>30</v>
      </c>
      <c r="AX1198" s="252" t="s">
        <v>73</v>
      </c>
      <c r="AY1198" s="254" t="s">
        <v>134</v>
      </c>
    </row>
    <row r="1199" spans="1:65" s="244" customFormat="1" x14ac:dyDescent="0.4">
      <c r="B1199" s="245"/>
      <c r="D1199" s="246" t="s">
        <v>142</v>
      </c>
      <c r="E1199" s="247" t="s">
        <v>1</v>
      </c>
      <c r="F1199" s="248" t="s">
        <v>150</v>
      </c>
      <c r="H1199" s="247" t="s">
        <v>1</v>
      </c>
      <c r="L1199" s="245"/>
      <c r="M1199" s="249"/>
      <c r="N1199" s="250"/>
      <c r="O1199" s="250"/>
      <c r="P1199" s="250"/>
      <c r="Q1199" s="250"/>
      <c r="R1199" s="250"/>
      <c r="S1199" s="250"/>
      <c r="T1199" s="251"/>
      <c r="AT1199" s="247" t="s">
        <v>142</v>
      </c>
      <c r="AU1199" s="247" t="s">
        <v>83</v>
      </c>
      <c r="AV1199" s="244" t="s">
        <v>81</v>
      </c>
      <c r="AW1199" s="244" t="s">
        <v>30</v>
      </c>
      <c r="AX1199" s="244" t="s">
        <v>73</v>
      </c>
      <c r="AY1199" s="247" t="s">
        <v>134</v>
      </c>
    </row>
    <row r="1200" spans="1:65" s="252" customFormat="1" x14ac:dyDescent="0.4">
      <c r="B1200" s="253"/>
      <c r="D1200" s="246" t="s">
        <v>142</v>
      </c>
      <c r="E1200" s="254" t="s">
        <v>1</v>
      </c>
      <c r="F1200" s="255" t="s">
        <v>770</v>
      </c>
      <c r="H1200" s="256">
        <v>11.77</v>
      </c>
      <c r="L1200" s="253"/>
      <c r="M1200" s="257"/>
      <c r="N1200" s="258"/>
      <c r="O1200" s="258"/>
      <c r="P1200" s="258"/>
      <c r="Q1200" s="258"/>
      <c r="R1200" s="258"/>
      <c r="S1200" s="258"/>
      <c r="T1200" s="259"/>
      <c r="AT1200" s="254" t="s">
        <v>142</v>
      </c>
      <c r="AU1200" s="254" t="s">
        <v>83</v>
      </c>
      <c r="AV1200" s="252" t="s">
        <v>83</v>
      </c>
      <c r="AW1200" s="252" t="s">
        <v>30</v>
      </c>
      <c r="AX1200" s="252" t="s">
        <v>73</v>
      </c>
      <c r="AY1200" s="254" t="s">
        <v>134</v>
      </c>
    </row>
    <row r="1201" spans="2:51" s="252" customFormat="1" x14ac:dyDescent="0.4">
      <c r="B1201" s="253"/>
      <c r="D1201" s="246" t="s">
        <v>142</v>
      </c>
      <c r="E1201" s="254" t="s">
        <v>1</v>
      </c>
      <c r="F1201" s="255" t="s">
        <v>771</v>
      </c>
      <c r="H1201" s="256">
        <v>5.2359999999999998</v>
      </c>
      <c r="L1201" s="253"/>
      <c r="M1201" s="257"/>
      <c r="N1201" s="258"/>
      <c r="O1201" s="258"/>
      <c r="P1201" s="258"/>
      <c r="Q1201" s="258"/>
      <c r="R1201" s="258"/>
      <c r="S1201" s="258"/>
      <c r="T1201" s="259"/>
      <c r="AT1201" s="254" t="s">
        <v>142</v>
      </c>
      <c r="AU1201" s="254" t="s">
        <v>83</v>
      </c>
      <c r="AV1201" s="252" t="s">
        <v>83</v>
      </c>
      <c r="AW1201" s="252" t="s">
        <v>30</v>
      </c>
      <c r="AX1201" s="252" t="s">
        <v>73</v>
      </c>
      <c r="AY1201" s="254" t="s">
        <v>134</v>
      </c>
    </row>
    <row r="1202" spans="2:51" s="244" customFormat="1" x14ac:dyDescent="0.4">
      <c r="B1202" s="245"/>
      <c r="D1202" s="246" t="s">
        <v>142</v>
      </c>
      <c r="E1202" s="247" t="s">
        <v>1</v>
      </c>
      <c r="F1202" s="248" t="s">
        <v>187</v>
      </c>
      <c r="H1202" s="247" t="s">
        <v>1</v>
      </c>
      <c r="L1202" s="245"/>
      <c r="M1202" s="249"/>
      <c r="N1202" s="250"/>
      <c r="O1202" s="250"/>
      <c r="P1202" s="250"/>
      <c r="Q1202" s="250"/>
      <c r="R1202" s="250"/>
      <c r="S1202" s="250"/>
      <c r="T1202" s="251"/>
      <c r="AT1202" s="247" t="s">
        <v>142</v>
      </c>
      <c r="AU1202" s="247" t="s">
        <v>83</v>
      </c>
      <c r="AV1202" s="244" t="s">
        <v>81</v>
      </c>
      <c r="AW1202" s="244" t="s">
        <v>30</v>
      </c>
      <c r="AX1202" s="244" t="s">
        <v>73</v>
      </c>
      <c r="AY1202" s="247" t="s">
        <v>134</v>
      </c>
    </row>
    <row r="1203" spans="2:51" s="252" customFormat="1" x14ac:dyDescent="0.4">
      <c r="B1203" s="253"/>
      <c r="D1203" s="246" t="s">
        <v>142</v>
      </c>
      <c r="E1203" s="254" t="s">
        <v>1</v>
      </c>
      <c r="F1203" s="255" t="s">
        <v>766</v>
      </c>
      <c r="H1203" s="256">
        <v>-1.6160000000000001</v>
      </c>
      <c r="L1203" s="253"/>
      <c r="M1203" s="257"/>
      <c r="N1203" s="258"/>
      <c r="O1203" s="258"/>
      <c r="P1203" s="258"/>
      <c r="Q1203" s="258"/>
      <c r="R1203" s="258"/>
      <c r="S1203" s="258"/>
      <c r="T1203" s="259"/>
      <c r="AT1203" s="254" t="s">
        <v>142</v>
      </c>
      <c r="AU1203" s="254" t="s">
        <v>83</v>
      </c>
      <c r="AV1203" s="252" t="s">
        <v>83</v>
      </c>
      <c r="AW1203" s="252" t="s">
        <v>30</v>
      </c>
      <c r="AX1203" s="252" t="s">
        <v>73</v>
      </c>
      <c r="AY1203" s="254" t="s">
        <v>134</v>
      </c>
    </row>
    <row r="1204" spans="2:51" s="244" customFormat="1" x14ac:dyDescent="0.4">
      <c r="B1204" s="245"/>
      <c r="D1204" s="246" t="s">
        <v>142</v>
      </c>
      <c r="E1204" s="247" t="s">
        <v>1</v>
      </c>
      <c r="F1204" s="248" t="s">
        <v>152</v>
      </c>
      <c r="H1204" s="247" t="s">
        <v>1</v>
      </c>
      <c r="L1204" s="245"/>
      <c r="M1204" s="249"/>
      <c r="N1204" s="250"/>
      <c r="O1204" s="250"/>
      <c r="P1204" s="250"/>
      <c r="Q1204" s="250"/>
      <c r="R1204" s="250"/>
      <c r="S1204" s="250"/>
      <c r="T1204" s="251"/>
      <c r="AT1204" s="247" t="s">
        <v>142</v>
      </c>
      <c r="AU1204" s="247" t="s">
        <v>83</v>
      </c>
      <c r="AV1204" s="244" t="s">
        <v>81</v>
      </c>
      <c r="AW1204" s="244" t="s">
        <v>30</v>
      </c>
      <c r="AX1204" s="244" t="s">
        <v>73</v>
      </c>
      <c r="AY1204" s="247" t="s">
        <v>134</v>
      </c>
    </row>
    <row r="1205" spans="2:51" s="252" customFormat="1" x14ac:dyDescent="0.4">
      <c r="B1205" s="253"/>
      <c r="D1205" s="246" t="s">
        <v>142</v>
      </c>
      <c r="E1205" s="254" t="s">
        <v>1</v>
      </c>
      <c r="F1205" s="255" t="s">
        <v>772</v>
      </c>
      <c r="H1205" s="256">
        <v>5.72</v>
      </c>
      <c r="L1205" s="253"/>
      <c r="M1205" s="257"/>
      <c r="N1205" s="258"/>
      <c r="O1205" s="258"/>
      <c r="P1205" s="258"/>
      <c r="Q1205" s="258"/>
      <c r="R1205" s="258"/>
      <c r="S1205" s="258"/>
      <c r="T1205" s="259"/>
      <c r="AT1205" s="254" t="s">
        <v>142</v>
      </c>
      <c r="AU1205" s="254" t="s">
        <v>83</v>
      </c>
      <c r="AV1205" s="252" t="s">
        <v>83</v>
      </c>
      <c r="AW1205" s="252" t="s">
        <v>30</v>
      </c>
      <c r="AX1205" s="252" t="s">
        <v>73</v>
      </c>
      <c r="AY1205" s="254" t="s">
        <v>134</v>
      </c>
    </row>
    <row r="1206" spans="2:51" s="252" customFormat="1" x14ac:dyDescent="0.4">
      <c r="B1206" s="253"/>
      <c r="D1206" s="246" t="s">
        <v>142</v>
      </c>
      <c r="E1206" s="254" t="s">
        <v>1</v>
      </c>
      <c r="F1206" s="255" t="s">
        <v>770</v>
      </c>
      <c r="H1206" s="256">
        <v>11.77</v>
      </c>
      <c r="L1206" s="253"/>
      <c r="M1206" s="257"/>
      <c r="N1206" s="258"/>
      <c r="O1206" s="258"/>
      <c r="P1206" s="258"/>
      <c r="Q1206" s="258"/>
      <c r="R1206" s="258"/>
      <c r="S1206" s="258"/>
      <c r="T1206" s="259"/>
      <c r="AT1206" s="254" t="s">
        <v>142</v>
      </c>
      <c r="AU1206" s="254" t="s">
        <v>83</v>
      </c>
      <c r="AV1206" s="252" t="s">
        <v>83</v>
      </c>
      <c r="AW1206" s="252" t="s">
        <v>30</v>
      </c>
      <c r="AX1206" s="252" t="s">
        <v>73</v>
      </c>
      <c r="AY1206" s="254" t="s">
        <v>134</v>
      </c>
    </row>
    <row r="1207" spans="2:51" s="244" customFormat="1" x14ac:dyDescent="0.4">
      <c r="B1207" s="245"/>
      <c r="D1207" s="246" t="s">
        <v>142</v>
      </c>
      <c r="E1207" s="247" t="s">
        <v>1</v>
      </c>
      <c r="F1207" s="248" t="s">
        <v>187</v>
      </c>
      <c r="H1207" s="247" t="s">
        <v>1</v>
      </c>
      <c r="L1207" s="245"/>
      <c r="M1207" s="249"/>
      <c r="N1207" s="250"/>
      <c r="O1207" s="250"/>
      <c r="P1207" s="250"/>
      <c r="Q1207" s="250"/>
      <c r="R1207" s="250"/>
      <c r="S1207" s="250"/>
      <c r="T1207" s="251"/>
      <c r="AT1207" s="247" t="s">
        <v>142</v>
      </c>
      <c r="AU1207" s="247" t="s">
        <v>83</v>
      </c>
      <c r="AV1207" s="244" t="s">
        <v>81</v>
      </c>
      <c r="AW1207" s="244" t="s">
        <v>30</v>
      </c>
      <c r="AX1207" s="244" t="s">
        <v>73</v>
      </c>
      <c r="AY1207" s="247" t="s">
        <v>134</v>
      </c>
    </row>
    <row r="1208" spans="2:51" s="252" customFormat="1" x14ac:dyDescent="0.4">
      <c r="B1208" s="253"/>
      <c r="D1208" s="246" t="s">
        <v>142</v>
      </c>
      <c r="E1208" s="254" t="s">
        <v>1</v>
      </c>
      <c r="F1208" s="255" t="s">
        <v>773</v>
      </c>
      <c r="H1208" s="256">
        <v>-1.8180000000000001</v>
      </c>
      <c r="L1208" s="253"/>
      <c r="M1208" s="257"/>
      <c r="N1208" s="258"/>
      <c r="O1208" s="258"/>
      <c r="P1208" s="258"/>
      <c r="Q1208" s="258"/>
      <c r="R1208" s="258"/>
      <c r="S1208" s="258"/>
      <c r="T1208" s="259"/>
      <c r="AT1208" s="254" t="s">
        <v>142</v>
      </c>
      <c r="AU1208" s="254" t="s">
        <v>83</v>
      </c>
      <c r="AV1208" s="252" t="s">
        <v>83</v>
      </c>
      <c r="AW1208" s="252" t="s">
        <v>30</v>
      </c>
      <c r="AX1208" s="252" t="s">
        <v>73</v>
      </c>
      <c r="AY1208" s="254" t="s">
        <v>134</v>
      </c>
    </row>
    <row r="1209" spans="2:51" s="244" customFormat="1" x14ac:dyDescent="0.4">
      <c r="B1209" s="245"/>
      <c r="D1209" s="246" t="s">
        <v>142</v>
      </c>
      <c r="E1209" s="247" t="s">
        <v>1</v>
      </c>
      <c r="F1209" s="248" t="s">
        <v>154</v>
      </c>
      <c r="H1209" s="247" t="s">
        <v>1</v>
      </c>
      <c r="L1209" s="245"/>
      <c r="M1209" s="249"/>
      <c r="N1209" s="250"/>
      <c r="O1209" s="250"/>
      <c r="P1209" s="250"/>
      <c r="Q1209" s="250"/>
      <c r="R1209" s="250"/>
      <c r="S1209" s="250"/>
      <c r="T1209" s="251"/>
      <c r="AT1209" s="247" t="s">
        <v>142</v>
      </c>
      <c r="AU1209" s="247" t="s">
        <v>83</v>
      </c>
      <c r="AV1209" s="244" t="s">
        <v>81</v>
      </c>
      <c r="AW1209" s="244" t="s">
        <v>30</v>
      </c>
      <c r="AX1209" s="244" t="s">
        <v>73</v>
      </c>
      <c r="AY1209" s="247" t="s">
        <v>134</v>
      </c>
    </row>
    <row r="1210" spans="2:51" s="252" customFormat="1" x14ac:dyDescent="0.4">
      <c r="B1210" s="253"/>
      <c r="D1210" s="246" t="s">
        <v>142</v>
      </c>
      <c r="E1210" s="254" t="s">
        <v>1</v>
      </c>
      <c r="F1210" s="255" t="s">
        <v>770</v>
      </c>
      <c r="H1210" s="256">
        <v>11.77</v>
      </c>
      <c r="L1210" s="253"/>
      <c r="M1210" s="257"/>
      <c r="N1210" s="258"/>
      <c r="O1210" s="258"/>
      <c r="P1210" s="258"/>
      <c r="Q1210" s="258"/>
      <c r="R1210" s="258"/>
      <c r="S1210" s="258"/>
      <c r="T1210" s="259"/>
      <c r="AT1210" s="254" t="s">
        <v>142</v>
      </c>
      <c r="AU1210" s="254" t="s">
        <v>83</v>
      </c>
      <c r="AV1210" s="252" t="s">
        <v>83</v>
      </c>
      <c r="AW1210" s="252" t="s">
        <v>30</v>
      </c>
      <c r="AX1210" s="252" t="s">
        <v>73</v>
      </c>
      <c r="AY1210" s="254" t="s">
        <v>134</v>
      </c>
    </row>
    <row r="1211" spans="2:51" s="252" customFormat="1" x14ac:dyDescent="0.4">
      <c r="B1211" s="253"/>
      <c r="D1211" s="246" t="s">
        <v>142</v>
      </c>
      <c r="E1211" s="254" t="s">
        <v>1</v>
      </c>
      <c r="F1211" s="255" t="s">
        <v>774</v>
      </c>
      <c r="H1211" s="256">
        <v>17.468</v>
      </c>
      <c r="L1211" s="253"/>
      <c r="M1211" s="257"/>
      <c r="N1211" s="258"/>
      <c r="O1211" s="258"/>
      <c r="P1211" s="258"/>
      <c r="Q1211" s="258"/>
      <c r="R1211" s="258"/>
      <c r="S1211" s="258"/>
      <c r="T1211" s="259"/>
      <c r="AT1211" s="254" t="s">
        <v>142</v>
      </c>
      <c r="AU1211" s="254" t="s">
        <v>83</v>
      </c>
      <c r="AV1211" s="252" t="s">
        <v>83</v>
      </c>
      <c r="AW1211" s="252" t="s">
        <v>30</v>
      </c>
      <c r="AX1211" s="252" t="s">
        <v>73</v>
      </c>
      <c r="AY1211" s="254" t="s">
        <v>134</v>
      </c>
    </row>
    <row r="1212" spans="2:51" s="244" customFormat="1" x14ac:dyDescent="0.4">
      <c r="B1212" s="245"/>
      <c r="D1212" s="246" t="s">
        <v>142</v>
      </c>
      <c r="E1212" s="247" t="s">
        <v>1</v>
      </c>
      <c r="F1212" s="248" t="s">
        <v>187</v>
      </c>
      <c r="H1212" s="247" t="s">
        <v>1</v>
      </c>
      <c r="L1212" s="245"/>
      <c r="M1212" s="249"/>
      <c r="N1212" s="250"/>
      <c r="O1212" s="250"/>
      <c r="P1212" s="250"/>
      <c r="Q1212" s="250"/>
      <c r="R1212" s="250"/>
      <c r="S1212" s="250"/>
      <c r="T1212" s="251"/>
      <c r="AT1212" s="247" t="s">
        <v>142</v>
      </c>
      <c r="AU1212" s="247" t="s">
        <v>83</v>
      </c>
      <c r="AV1212" s="244" t="s">
        <v>81</v>
      </c>
      <c r="AW1212" s="244" t="s">
        <v>30</v>
      </c>
      <c r="AX1212" s="244" t="s">
        <v>73</v>
      </c>
      <c r="AY1212" s="247" t="s">
        <v>134</v>
      </c>
    </row>
    <row r="1213" spans="2:51" s="252" customFormat="1" x14ac:dyDescent="0.4">
      <c r="B1213" s="253"/>
      <c r="D1213" s="246" t="s">
        <v>142</v>
      </c>
      <c r="E1213" s="254" t="s">
        <v>1</v>
      </c>
      <c r="F1213" s="255" t="s">
        <v>773</v>
      </c>
      <c r="H1213" s="256">
        <v>-1.8180000000000001</v>
      </c>
      <c r="L1213" s="253"/>
      <c r="M1213" s="257"/>
      <c r="N1213" s="258"/>
      <c r="O1213" s="258"/>
      <c r="P1213" s="258"/>
      <c r="Q1213" s="258"/>
      <c r="R1213" s="258"/>
      <c r="S1213" s="258"/>
      <c r="T1213" s="259"/>
      <c r="AT1213" s="254" t="s">
        <v>142</v>
      </c>
      <c r="AU1213" s="254" t="s">
        <v>83</v>
      </c>
      <c r="AV1213" s="252" t="s">
        <v>83</v>
      </c>
      <c r="AW1213" s="252" t="s">
        <v>30</v>
      </c>
      <c r="AX1213" s="252" t="s">
        <v>73</v>
      </c>
      <c r="AY1213" s="254" t="s">
        <v>134</v>
      </c>
    </row>
    <row r="1214" spans="2:51" s="244" customFormat="1" x14ac:dyDescent="0.4">
      <c r="B1214" s="245"/>
      <c r="D1214" s="246" t="s">
        <v>142</v>
      </c>
      <c r="E1214" s="247" t="s">
        <v>1</v>
      </c>
      <c r="F1214" s="248" t="s">
        <v>156</v>
      </c>
      <c r="H1214" s="247" t="s">
        <v>1</v>
      </c>
      <c r="L1214" s="245"/>
      <c r="M1214" s="249"/>
      <c r="N1214" s="250"/>
      <c r="O1214" s="250"/>
      <c r="P1214" s="250"/>
      <c r="Q1214" s="250"/>
      <c r="R1214" s="250"/>
      <c r="S1214" s="250"/>
      <c r="T1214" s="251"/>
      <c r="AT1214" s="247" t="s">
        <v>142</v>
      </c>
      <c r="AU1214" s="247" t="s">
        <v>83</v>
      </c>
      <c r="AV1214" s="244" t="s">
        <v>81</v>
      </c>
      <c r="AW1214" s="244" t="s">
        <v>30</v>
      </c>
      <c r="AX1214" s="244" t="s">
        <v>73</v>
      </c>
      <c r="AY1214" s="247" t="s">
        <v>134</v>
      </c>
    </row>
    <row r="1215" spans="2:51" s="252" customFormat="1" x14ac:dyDescent="0.4">
      <c r="B1215" s="253"/>
      <c r="D1215" s="246" t="s">
        <v>142</v>
      </c>
      <c r="E1215" s="254" t="s">
        <v>1</v>
      </c>
      <c r="F1215" s="255" t="s">
        <v>775</v>
      </c>
      <c r="H1215" s="256">
        <v>23.1</v>
      </c>
      <c r="L1215" s="253"/>
      <c r="M1215" s="257"/>
      <c r="N1215" s="258"/>
      <c r="O1215" s="258"/>
      <c r="P1215" s="258"/>
      <c r="Q1215" s="258"/>
      <c r="R1215" s="258"/>
      <c r="S1215" s="258"/>
      <c r="T1215" s="259"/>
      <c r="AT1215" s="254" t="s">
        <v>142</v>
      </c>
      <c r="AU1215" s="254" t="s">
        <v>83</v>
      </c>
      <c r="AV1215" s="252" t="s">
        <v>83</v>
      </c>
      <c r="AW1215" s="252" t="s">
        <v>30</v>
      </c>
      <c r="AX1215" s="252" t="s">
        <v>73</v>
      </c>
      <c r="AY1215" s="254" t="s">
        <v>134</v>
      </c>
    </row>
    <row r="1216" spans="2:51" s="252" customFormat="1" x14ac:dyDescent="0.4">
      <c r="B1216" s="253"/>
      <c r="D1216" s="246" t="s">
        <v>142</v>
      </c>
      <c r="E1216" s="254" t="s">
        <v>1</v>
      </c>
      <c r="F1216" s="255" t="s">
        <v>776</v>
      </c>
      <c r="H1216" s="256">
        <v>26.4</v>
      </c>
      <c r="L1216" s="253"/>
      <c r="M1216" s="257"/>
      <c r="N1216" s="258"/>
      <c r="O1216" s="258"/>
      <c r="P1216" s="258"/>
      <c r="Q1216" s="258"/>
      <c r="R1216" s="258"/>
      <c r="S1216" s="258"/>
      <c r="T1216" s="259"/>
      <c r="AT1216" s="254" t="s">
        <v>142</v>
      </c>
      <c r="AU1216" s="254" t="s">
        <v>83</v>
      </c>
      <c r="AV1216" s="252" t="s">
        <v>83</v>
      </c>
      <c r="AW1216" s="252" t="s">
        <v>30</v>
      </c>
      <c r="AX1216" s="252" t="s">
        <v>73</v>
      </c>
      <c r="AY1216" s="254" t="s">
        <v>134</v>
      </c>
    </row>
    <row r="1217" spans="1:65" s="244" customFormat="1" x14ac:dyDescent="0.4">
      <c r="B1217" s="245"/>
      <c r="D1217" s="246" t="s">
        <v>142</v>
      </c>
      <c r="E1217" s="247" t="s">
        <v>1</v>
      </c>
      <c r="F1217" s="248" t="s">
        <v>187</v>
      </c>
      <c r="H1217" s="247" t="s">
        <v>1</v>
      </c>
      <c r="L1217" s="245"/>
      <c r="M1217" s="249"/>
      <c r="N1217" s="250"/>
      <c r="O1217" s="250"/>
      <c r="P1217" s="250"/>
      <c r="Q1217" s="250"/>
      <c r="R1217" s="250"/>
      <c r="S1217" s="250"/>
      <c r="T1217" s="251"/>
      <c r="AT1217" s="247" t="s">
        <v>142</v>
      </c>
      <c r="AU1217" s="247" t="s">
        <v>83</v>
      </c>
      <c r="AV1217" s="244" t="s">
        <v>81</v>
      </c>
      <c r="AW1217" s="244" t="s">
        <v>30</v>
      </c>
      <c r="AX1217" s="244" t="s">
        <v>73</v>
      </c>
      <c r="AY1217" s="247" t="s">
        <v>134</v>
      </c>
    </row>
    <row r="1218" spans="1:65" s="252" customFormat="1" x14ac:dyDescent="0.4">
      <c r="B1218" s="253"/>
      <c r="D1218" s="246" t="s">
        <v>142</v>
      </c>
      <c r="E1218" s="254" t="s">
        <v>1</v>
      </c>
      <c r="F1218" s="255" t="s">
        <v>256</v>
      </c>
      <c r="H1218" s="256">
        <v>-2.371</v>
      </c>
      <c r="L1218" s="253"/>
      <c r="M1218" s="257"/>
      <c r="N1218" s="258"/>
      <c r="O1218" s="258"/>
      <c r="P1218" s="258"/>
      <c r="Q1218" s="258"/>
      <c r="R1218" s="258"/>
      <c r="S1218" s="258"/>
      <c r="T1218" s="259"/>
      <c r="AT1218" s="254" t="s">
        <v>142</v>
      </c>
      <c r="AU1218" s="254" t="s">
        <v>83</v>
      </c>
      <c r="AV1218" s="252" t="s">
        <v>83</v>
      </c>
      <c r="AW1218" s="252" t="s">
        <v>30</v>
      </c>
      <c r="AX1218" s="252" t="s">
        <v>73</v>
      </c>
      <c r="AY1218" s="254" t="s">
        <v>134</v>
      </c>
    </row>
    <row r="1219" spans="1:65" s="252" customFormat="1" x14ac:dyDescent="0.4">
      <c r="B1219" s="253"/>
      <c r="D1219" s="246" t="s">
        <v>142</v>
      </c>
      <c r="E1219" s="254" t="s">
        <v>1</v>
      </c>
      <c r="F1219" s="255" t="s">
        <v>773</v>
      </c>
      <c r="H1219" s="256">
        <v>-1.8180000000000001</v>
      </c>
      <c r="L1219" s="253"/>
      <c r="M1219" s="257"/>
      <c r="N1219" s="258"/>
      <c r="O1219" s="258"/>
      <c r="P1219" s="258"/>
      <c r="Q1219" s="258"/>
      <c r="R1219" s="258"/>
      <c r="S1219" s="258"/>
      <c r="T1219" s="259"/>
      <c r="AT1219" s="254" t="s">
        <v>142</v>
      </c>
      <c r="AU1219" s="254" t="s">
        <v>83</v>
      </c>
      <c r="AV1219" s="252" t="s">
        <v>83</v>
      </c>
      <c r="AW1219" s="252" t="s">
        <v>30</v>
      </c>
      <c r="AX1219" s="252" t="s">
        <v>73</v>
      </c>
      <c r="AY1219" s="254" t="s">
        <v>134</v>
      </c>
    </row>
    <row r="1220" spans="1:65" s="252" customFormat="1" x14ac:dyDescent="0.4">
      <c r="B1220" s="253"/>
      <c r="D1220" s="246" t="s">
        <v>142</v>
      </c>
      <c r="E1220" s="254" t="s">
        <v>1</v>
      </c>
      <c r="F1220" s="255" t="s">
        <v>766</v>
      </c>
      <c r="H1220" s="256">
        <v>-1.6160000000000001</v>
      </c>
      <c r="L1220" s="253"/>
      <c r="M1220" s="257"/>
      <c r="N1220" s="258"/>
      <c r="O1220" s="258"/>
      <c r="P1220" s="258"/>
      <c r="Q1220" s="258"/>
      <c r="R1220" s="258"/>
      <c r="S1220" s="258"/>
      <c r="T1220" s="259"/>
      <c r="AT1220" s="254" t="s">
        <v>142</v>
      </c>
      <c r="AU1220" s="254" t="s">
        <v>83</v>
      </c>
      <c r="AV1220" s="252" t="s">
        <v>83</v>
      </c>
      <c r="AW1220" s="252" t="s">
        <v>30</v>
      </c>
      <c r="AX1220" s="252" t="s">
        <v>73</v>
      </c>
      <c r="AY1220" s="254" t="s">
        <v>134</v>
      </c>
    </row>
    <row r="1221" spans="1:65" s="244" customFormat="1" x14ac:dyDescent="0.4">
      <c r="B1221" s="245"/>
      <c r="D1221" s="246" t="s">
        <v>142</v>
      </c>
      <c r="E1221" s="247" t="s">
        <v>1</v>
      </c>
      <c r="F1221" s="248" t="s">
        <v>158</v>
      </c>
      <c r="H1221" s="247" t="s">
        <v>1</v>
      </c>
      <c r="L1221" s="245"/>
      <c r="M1221" s="249"/>
      <c r="N1221" s="250"/>
      <c r="O1221" s="250"/>
      <c r="P1221" s="250"/>
      <c r="Q1221" s="250"/>
      <c r="R1221" s="250"/>
      <c r="S1221" s="250"/>
      <c r="T1221" s="251"/>
      <c r="AT1221" s="247" t="s">
        <v>142</v>
      </c>
      <c r="AU1221" s="247" t="s">
        <v>83</v>
      </c>
      <c r="AV1221" s="244" t="s">
        <v>81</v>
      </c>
      <c r="AW1221" s="244" t="s">
        <v>30</v>
      </c>
      <c r="AX1221" s="244" t="s">
        <v>73</v>
      </c>
      <c r="AY1221" s="247" t="s">
        <v>134</v>
      </c>
    </row>
    <row r="1222" spans="1:65" s="252" customFormat="1" x14ac:dyDescent="0.4">
      <c r="B1222" s="253"/>
      <c r="D1222" s="246" t="s">
        <v>142</v>
      </c>
      <c r="E1222" s="254" t="s">
        <v>1</v>
      </c>
      <c r="F1222" s="255" t="s">
        <v>777</v>
      </c>
      <c r="H1222" s="256">
        <v>11.858000000000001</v>
      </c>
      <c r="L1222" s="253"/>
      <c r="M1222" s="257"/>
      <c r="N1222" s="258"/>
      <c r="O1222" s="258"/>
      <c r="P1222" s="258"/>
      <c r="Q1222" s="258"/>
      <c r="R1222" s="258"/>
      <c r="S1222" s="258"/>
      <c r="T1222" s="259"/>
      <c r="AT1222" s="254" t="s">
        <v>142</v>
      </c>
      <c r="AU1222" s="254" t="s">
        <v>83</v>
      </c>
      <c r="AV1222" s="252" t="s">
        <v>83</v>
      </c>
      <c r="AW1222" s="252" t="s">
        <v>30</v>
      </c>
      <c r="AX1222" s="252" t="s">
        <v>73</v>
      </c>
      <c r="AY1222" s="254" t="s">
        <v>134</v>
      </c>
    </row>
    <row r="1223" spans="1:65" s="252" customFormat="1" x14ac:dyDescent="0.4">
      <c r="B1223" s="253"/>
      <c r="D1223" s="246" t="s">
        <v>142</v>
      </c>
      <c r="E1223" s="254" t="s">
        <v>1</v>
      </c>
      <c r="F1223" s="255" t="s">
        <v>778</v>
      </c>
      <c r="H1223" s="256">
        <v>17.841999999999999</v>
      </c>
      <c r="L1223" s="253"/>
      <c r="M1223" s="257"/>
      <c r="N1223" s="258"/>
      <c r="O1223" s="258"/>
      <c r="P1223" s="258"/>
      <c r="Q1223" s="258"/>
      <c r="R1223" s="258"/>
      <c r="S1223" s="258"/>
      <c r="T1223" s="259"/>
      <c r="AT1223" s="254" t="s">
        <v>142</v>
      </c>
      <c r="AU1223" s="254" t="s">
        <v>83</v>
      </c>
      <c r="AV1223" s="252" t="s">
        <v>83</v>
      </c>
      <c r="AW1223" s="252" t="s">
        <v>30</v>
      </c>
      <c r="AX1223" s="252" t="s">
        <v>73</v>
      </c>
      <c r="AY1223" s="254" t="s">
        <v>134</v>
      </c>
    </row>
    <row r="1224" spans="1:65" s="244" customFormat="1" x14ac:dyDescent="0.4">
      <c r="B1224" s="245"/>
      <c r="D1224" s="246" t="s">
        <v>142</v>
      </c>
      <c r="E1224" s="247" t="s">
        <v>1</v>
      </c>
      <c r="F1224" s="248" t="s">
        <v>187</v>
      </c>
      <c r="H1224" s="247" t="s">
        <v>1</v>
      </c>
      <c r="L1224" s="245"/>
      <c r="M1224" s="249"/>
      <c r="N1224" s="250"/>
      <c r="O1224" s="250"/>
      <c r="P1224" s="250"/>
      <c r="Q1224" s="250"/>
      <c r="R1224" s="250"/>
      <c r="S1224" s="250"/>
      <c r="T1224" s="251"/>
      <c r="AT1224" s="247" t="s">
        <v>142</v>
      </c>
      <c r="AU1224" s="247" t="s">
        <v>83</v>
      </c>
      <c r="AV1224" s="244" t="s">
        <v>81</v>
      </c>
      <c r="AW1224" s="244" t="s">
        <v>30</v>
      </c>
      <c r="AX1224" s="244" t="s">
        <v>73</v>
      </c>
      <c r="AY1224" s="247" t="s">
        <v>134</v>
      </c>
    </row>
    <row r="1225" spans="1:65" s="252" customFormat="1" x14ac:dyDescent="0.4">
      <c r="B1225" s="253"/>
      <c r="D1225" s="246" t="s">
        <v>142</v>
      </c>
      <c r="E1225" s="254" t="s">
        <v>1</v>
      </c>
      <c r="F1225" s="255" t="s">
        <v>779</v>
      </c>
      <c r="H1225" s="256">
        <v>-2.31</v>
      </c>
      <c r="L1225" s="253"/>
      <c r="M1225" s="257"/>
      <c r="N1225" s="258"/>
      <c r="O1225" s="258"/>
      <c r="P1225" s="258"/>
      <c r="Q1225" s="258"/>
      <c r="R1225" s="258"/>
      <c r="S1225" s="258"/>
      <c r="T1225" s="259"/>
      <c r="AT1225" s="254" t="s">
        <v>142</v>
      </c>
      <c r="AU1225" s="254" t="s">
        <v>83</v>
      </c>
      <c r="AV1225" s="252" t="s">
        <v>83</v>
      </c>
      <c r="AW1225" s="252" t="s">
        <v>30</v>
      </c>
      <c r="AX1225" s="252" t="s">
        <v>73</v>
      </c>
      <c r="AY1225" s="254" t="s">
        <v>134</v>
      </c>
    </row>
    <row r="1226" spans="1:65" s="244" customFormat="1" x14ac:dyDescent="0.4">
      <c r="B1226" s="245"/>
      <c r="D1226" s="246" t="s">
        <v>142</v>
      </c>
      <c r="E1226" s="247" t="s">
        <v>1</v>
      </c>
      <c r="F1226" s="248" t="s">
        <v>160</v>
      </c>
      <c r="H1226" s="247" t="s">
        <v>1</v>
      </c>
      <c r="L1226" s="245"/>
      <c r="M1226" s="249"/>
      <c r="N1226" s="250"/>
      <c r="O1226" s="250"/>
      <c r="P1226" s="250"/>
      <c r="Q1226" s="250"/>
      <c r="R1226" s="250"/>
      <c r="S1226" s="250"/>
      <c r="T1226" s="251"/>
      <c r="AT1226" s="247" t="s">
        <v>142</v>
      </c>
      <c r="AU1226" s="247" t="s">
        <v>83</v>
      </c>
      <c r="AV1226" s="244" t="s">
        <v>81</v>
      </c>
      <c r="AW1226" s="244" t="s">
        <v>30</v>
      </c>
      <c r="AX1226" s="244" t="s">
        <v>73</v>
      </c>
      <c r="AY1226" s="247" t="s">
        <v>134</v>
      </c>
    </row>
    <row r="1227" spans="1:65" s="252" customFormat="1" x14ac:dyDescent="0.4">
      <c r="B1227" s="253"/>
      <c r="D1227" s="246" t="s">
        <v>142</v>
      </c>
      <c r="E1227" s="254" t="s">
        <v>1</v>
      </c>
      <c r="F1227" s="255" t="s">
        <v>780</v>
      </c>
      <c r="H1227" s="256">
        <v>8.9320000000000004</v>
      </c>
      <c r="L1227" s="253"/>
      <c r="M1227" s="257"/>
      <c r="N1227" s="258"/>
      <c r="O1227" s="258"/>
      <c r="P1227" s="258"/>
      <c r="Q1227" s="258"/>
      <c r="R1227" s="258"/>
      <c r="S1227" s="258"/>
      <c r="T1227" s="259"/>
      <c r="AT1227" s="254" t="s">
        <v>142</v>
      </c>
      <c r="AU1227" s="254" t="s">
        <v>83</v>
      </c>
      <c r="AV1227" s="252" t="s">
        <v>83</v>
      </c>
      <c r="AW1227" s="252" t="s">
        <v>30</v>
      </c>
      <c r="AX1227" s="252" t="s">
        <v>73</v>
      </c>
      <c r="AY1227" s="254" t="s">
        <v>134</v>
      </c>
    </row>
    <row r="1228" spans="1:65" s="252" customFormat="1" x14ac:dyDescent="0.4">
      <c r="B1228" s="253"/>
      <c r="D1228" s="246" t="s">
        <v>142</v>
      </c>
      <c r="E1228" s="254" t="s">
        <v>1</v>
      </c>
      <c r="F1228" s="255" t="s">
        <v>777</v>
      </c>
      <c r="H1228" s="256">
        <v>11.858000000000001</v>
      </c>
      <c r="L1228" s="253"/>
      <c r="M1228" s="257"/>
      <c r="N1228" s="258"/>
      <c r="O1228" s="258"/>
      <c r="P1228" s="258"/>
      <c r="Q1228" s="258"/>
      <c r="R1228" s="258"/>
      <c r="S1228" s="258"/>
      <c r="T1228" s="259"/>
      <c r="AT1228" s="254" t="s">
        <v>142</v>
      </c>
      <c r="AU1228" s="254" t="s">
        <v>83</v>
      </c>
      <c r="AV1228" s="252" t="s">
        <v>83</v>
      </c>
      <c r="AW1228" s="252" t="s">
        <v>30</v>
      </c>
      <c r="AX1228" s="252" t="s">
        <v>73</v>
      </c>
      <c r="AY1228" s="254" t="s">
        <v>134</v>
      </c>
    </row>
    <row r="1229" spans="1:65" s="244" customFormat="1" x14ac:dyDescent="0.4">
      <c r="B1229" s="245"/>
      <c r="D1229" s="246" t="s">
        <v>142</v>
      </c>
      <c r="E1229" s="247" t="s">
        <v>1</v>
      </c>
      <c r="F1229" s="248" t="s">
        <v>187</v>
      </c>
      <c r="H1229" s="247" t="s">
        <v>1</v>
      </c>
      <c r="L1229" s="245"/>
      <c r="M1229" s="249"/>
      <c r="N1229" s="250"/>
      <c r="O1229" s="250"/>
      <c r="P1229" s="250"/>
      <c r="Q1229" s="250"/>
      <c r="R1229" s="250"/>
      <c r="S1229" s="250"/>
      <c r="T1229" s="251"/>
      <c r="AT1229" s="247" t="s">
        <v>142</v>
      </c>
      <c r="AU1229" s="247" t="s">
        <v>83</v>
      </c>
      <c r="AV1229" s="244" t="s">
        <v>81</v>
      </c>
      <c r="AW1229" s="244" t="s">
        <v>30</v>
      </c>
      <c r="AX1229" s="244" t="s">
        <v>73</v>
      </c>
      <c r="AY1229" s="247" t="s">
        <v>134</v>
      </c>
    </row>
    <row r="1230" spans="1:65" s="252" customFormat="1" x14ac:dyDescent="0.4">
      <c r="B1230" s="253"/>
      <c r="D1230" s="246" t="s">
        <v>142</v>
      </c>
      <c r="E1230" s="254" t="s">
        <v>1</v>
      </c>
      <c r="F1230" s="255" t="s">
        <v>773</v>
      </c>
      <c r="H1230" s="256">
        <v>-1.8180000000000001</v>
      </c>
      <c r="L1230" s="253"/>
      <c r="M1230" s="257"/>
      <c r="N1230" s="258"/>
      <c r="O1230" s="258"/>
      <c r="P1230" s="258"/>
      <c r="Q1230" s="258"/>
      <c r="R1230" s="258"/>
      <c r="S1230" s="258"/>
      <c r="T1230" s="259"/>
      <c r="AT1230" s="254" t="s">
        <v>142</v>
      </c>
      <c r="AU1230" s="254" t="s">
        <v>83</v>
      </c>
      <c r="AV1230" s="252" t="s">
        <v>83</v>
      </c>
      <c r="AW1230" s="252" t="s">
        <v>30</v>
      </c>
      <c r="AX1230" s="252" t="s">
        <v>73</v>
      </c>
      <c r="AY1230" s="254" t="s">
        <v>134</v>
      </c>
    </row>
    <row r="1231" spans="1:65" s="260" customFormat="1" x14ac:dyDescent="0.4">
      <c r="B1231" s="261"/>
      <c r="D1231" s="246" t="s">
        <v>142</v>
      </c>
      <c r="E1231" s="262" t="s">
        <v>1</v>
      </c>
      <c r="F1231" s="263" t="s">
        <v>164</v>
      </c>
      <c r="H1231" s="264">
        <v>177.70299999999997</v>
      </c>
      <c r="L1231" s="261"/>
      <c r="M1231" s="265"/>
      <c r="N1231" s="266"/>
      <c r="O1231" s="266"/>
      <c r="P1231" s="266"/>
      <c r="Q1231" s="266"/>
      <c r="R1231" s="266"/>
      <c r="S1231" s="266"/>
      <c r="T1231" s="267"/>
      <c r="AT1231" s="262" t="s">
        <v>142</v>
      </c>
      <c r="AU1231" s="262" t="s">
        <v>83</v>
      </c>
      <c r="AV1231" s="260" t="s">
        <v>140</v>
      </c>
      <c r="AW1231" s="260" t="s">
        <v>30</v>
      </c>
      <c r="AX1231" s="260" t="s">
        <v>81</v>
      </c>
      <c r="AY1231" s="262" t="s">
        <v>134</v>
      </c>
    </row>
    <row r="1232" spans="1:65" s="152" customFormat="1" ht="24.2" customHeight="1" x14ac:dyDescent="0.4">
      <c r="A1232" s="149"/>
      <c r="B1232" s="150"/>
      <c r="C1232" s="230" t="s">
        <v>800</v>
      </c>
      <c r="D1232" s="230" t="s">
        <v>136</v>
      </c>
      <c r="E1232" s="231" t="s">
        <v>801</v>
      </c>
      <c r="F1232" s="232" t="s">
        <v>802</v>
      </c>
      <c r="G1232" s="233" t="s">
        <v>175</v>
      </c>
      <c r="H1232" s="234">
        <v>176.28899999999999</v>
      </c>
      <c r="I1232" s="75">
        <v>100</v>
      </c>
      <c r="J1232" s="235">
        <f>ROUND(I1232*H1232,2)</f>
        <v>17628.900000000001</v>
      </c>
      <c r="K1232" s="236"/>
      <c r="L1232" s="150"/>
      <c r="M1232" s="237" t="s">
        <v>1</v>
      </c>
      <c r="N1232" s="238" t="s">
        <v>38</v>
      </c>
      <c r="O1232" s="239"/>
      <c r="P1232" s="240">
        <f>O1232*H1232</f>
        <v>0</v>
      </c>
      <c r="Q1232" s="240">
        <v>0</v>
      </c>
      <c r="R1232" s="240">
        <f>Q1232*H1232</f>
        <v>0</v>
      </c>
      <c r="S1232" s="240">
        <v>2.7199999999999998E-2</v>
      </c>
      <c r="T1232" s="241">
        <f>S1232*H1232</f>
        <v>4.795060799999999</v>
      </c>
      <c r="U1232" s="149"/>
      <c r="V1232" s="149"/>
      <c r="W1232" s="149"/>
      <c r="X1232" s="149"/>
      <c r="Y1232" s="149"/>
      <c r="Z1232" s="149"/>
      <c r="AA1232" s="149"/>
      <c r="AB1232" s="149"/>
      <c r="AC1232" s="149"/>
      <c r="AD1232" s="149"/>
      <c r="AE1232" s="149"/>
      <c r="AR1232" s="242" t="s">
        <v>307</v>
      </c>
      <c r="AT1232" s="242" t="s">
        <v>136</v>
      </c>
      <c r="AU1232" s="242" t="s">
        <v>83</v>
      </c>
      <c r="AY1232" s="142" t="s">
        <v>134</v>
      </c>
      <c r="BE1232" s="243">
        <f>IF(N1232="základní",J1232,0)</f>
        <v>17628.900000000001</v>
      </c>
      <c r="BF1232" s="243">
        <f>IF(N1232="snížená",J1232,0)</f>
        <v>0</v>
      </c>
      <c r="BG1232" s="243">
        <f>IF(N1232="zákl. přenesená",J1232,0)</f>
        <v>0</v>
      </c>
      <c r="BH1232" s="243">
        <f>IF(N1232="sníž. přenesená",J1232,0)</f>
        <v>0</v>
      </c>
      <c r="BI1232" s="243">
        <f>IF(N1232="nulová",J1232,0)</f>
        <v>0</v>
      </c>
      <c r="BJ1232" s="142" t="s">
        <v>81</v>
      </c>
      <c r="BK1232" s="243">
        <f>ROUND(I1232*H1232,2)</f>
        <v>17628.900000000001</v>
      </c>
      <c r="BL1232" s="142" t="s">
        <v>307</v>
      </c>
      <c r="BM1232" s="242" t="s">
        <v>803</v>
      </c>
    </row>
    <row r="1233" spans="2:51" s="244" customFormat="1" x14ac:dyDescent="0.4">
      <c r="B1233" s="245"/>
      <c r="D1233" s="246" t="s">
        <v>142</v>
      </c>
      <c r="E1233" s="247" t="s">
        <v>1</v>
      </c>
      <c r="F1233" s="248" t="s">
        <v>144</v>
      </c>
      <c r="H1233" s="247" t="s">
        <v>1</v>
      </c>
      <c r="L1233" s="245"/>
      <c r="M1233" s="249"/>
      <c r="N1233" s="250"/>
      <c r="O1233" s="250"/>
      <c r="P1233" s="250"/>
      <c r="Q1233" s="250"/>
      <c r="R1233" s="250"/>
      <c r="S1233" s="250"/>
      <c r="T1233" s="251"/>
      <c r="AT1233" s="247" t="s">
        <v>142</v>
      </c>
      <c r="AU1233" s="247" t="s">
        <v>83</v>
      </c>
      <c r="AV1233" s="244" t="s">
        <v>81</v>
      </c>
      <c r="AW1233" s="244" t="s">
        <v>30</v>
      </c>
      <c r="AX1233" s="244" t="s">
        <v>73</v>
      </c>
      <c r="AY1233" s="247" t="s">
        <v>134</v>
      </c>
    </row>
    <row r="1234" spans="2:51" s="252" customFormat="1" x14ac:dyDescent="0.4">
      <c r="B1234" s="253"/>
      <c r="D1234" s="246" t="s">
        <v>142</v>
      </c>
      <c r="E1234" s="254" t="s">
        <v>1</v>
      </c>
      <c r="F1234" s="255" t="s">
        <v>764</v>
      </c>
      <c r="H1234" s="256">
        <v>10.076000000000001</v>
      </c>
      <c r="L1234" s="253"/>
      <c r="M1234" s="257"/>
      <c r="N1234" s="258"/>
      <c r="O1234" s="258"/>
      <c r="P1234" s="258"/>
      <c r="Q1234" s="258"/>
      <c r="R1234" s="258"/>
      <c r="S1234" s="258"/>
      <c r="T1234" s="259"/>
      <c r="AT1234" s="254" t="s">
        <v>142</v>
      </c>
      <c r="AU1234" s="254" t="s">
        <v>83</v>
      </c>
      <c r="AV1234" s="252" t="s">
        <v>83</v>
      </c>
      <c r="AW1234" s="252" t="s">
        <v>30</v>
      </c>
      <c r="AX1234" s="252" t="s">
        <v>73</v>
      </c>
      <c r="AY1234" s="254" t="s">
        <v>134</v>
      </c>
    </row>
    <row r="1235" spans="2:51" s="252" customFormat="1" x14ac:dyDescent="0.4">
      <c r="B1235" s="253"/>
      <c r="D1235" s="246" t="s">
        <v>142</v>
      </c>
      <c r="E1235" s="254" t="s">
        <v>1</v>
      </c>
      <c r="F1235" s="255" t="s">
        <v>765</v>
      </c>
      <c r="H1235" s="256">
        <v>8.4700000000000006</v>
      </c>
      <c r="L1235" s="253"/>
      <c r="M1235" s="257"/>
      <c r="N1235" s="258"/>
      <c r="O1235" s="258"/>
      <c r="P1235" s="258"/>
      <c r="Q1235" s="258"/>
      <c r="R1235" s="258"/>
      <c r="S1235" s="258"/>
      <c r="T1235" s="259"/>
      <c r="AT1235" s="254" t="s">
        <v>142</v>
      </c>
      <c r="AU1235" s="254" t="s">
        <v>83</v>
      </c>
      <c r="AV1235" s="252" t="s">
        <v>83</v>
      </c>
      <c r="AW1235" s="252" t="s">
        <v>30</v>
      </c>
      <c r="AX1235" s="252" t="s">
        <v>73</v>
      </c>
      <c r="AY1235" s="254" t="s">
        <v>134</v>
      </c>
    </row>
    <row r="1236" spans="2:51" s="244" customFormat="1" x14ac:dyDescent="0.4">
      <c r="B1236" s="245"/>
      <c r="D1236" s="246" t="s">
        <v>142</v>
      </c>
      <c r="E1236" s="247" t="s">
        <v>1</v>
      </c>
      <c r="F1236" s="248" t="s">
        <v>187</v>
      </c>
      <c r="H1236" s="247" t="s">
        <v>1</v>
      </c>
      <c r="L1236" s="245"/>
      <c r="M1236" s="249"/>
      <c r="N1236" s="250"/>
      <c r="O1236" s="250"/>
      <c r="P1236" s="250"/>
      <c r="Q1236" s="250"/>
      <c r="R1236" s="250"/>
      <c r="S1236" s="250"/>
      <c r="T1236" s="251"/>
      <c r="AT1236" s="247" t="s">
        <v>142</v>
      </c>
      <c r="AU1236" s="247" t="s">
        <v>83</v>
      </c>
      <c r="AV1236" s="244" t="s">
        <v>81</v>
      </c>
      <c r="AW1236" s="244" t="s">
        <v>30</v>
      </c>
      <c r="AX1236" s="244" t="s">
        <v>73</v>
      </c>
      <c r="AY1236" s="247" t="s">
        <v>134</v>
      </c>
    </row>
    <row r="1237" spans="2:51" s="252" customFormat="1" x14ac:dyDescent="0.4">
      <c r="B1237" s="253"/>
      <c r="D1237" s="246" t="s">
        <v>142</v>
      </c>
      <c r="E1237" s="254" t="s">
        <v>1</v>
      </c>
      <c r="F1237" s="255" t="s">
        <v>766</v>
      </c>
      <c r="H1237" s="256">
        <v>-1.6160000000000001</v>
      </c>
      <c r="L1237" s="253"/>
      <c r="M1237" s="257"/>
      <c r="N1237" s="258"/>
      <c r="O1237" s="258"/>
      <c r="P1237" s="258"/>
      <c r="Q1237" s="258"/>
      <c r="R1237" s="258"/>
      <c r="S1237" s="258"/>
      <c r="T1237" s="259"/>
      <c r="AT1237" s="254" t="s">
        <v>142</v>
      </c>
      <c r="AU1237" s="254" t="s">
        <v>83</v>
      </c>
      <c r="AV1237" s="252" t="s">
        <v>83</v>
      </c>
      <c r="AW1237" s="252" t="s">
        <v>30</v>
      </c>
      <c r="AX1237" s="252" t="s">
        <v>73</v>
      </c>
      <c r="AY1237" s="254" t="s">
        <v>134</v>
      </c>
    </row>
    <row r="1238" spans="2:51" s="244" customFormat="1" x14ac:dyDescent="0.4">
      <c r="B1238" s="245"/>
      <c r="D1238" s="246" t="s">
        <v>142</v>
      </c>
      <c r="E1238" s="247" t="s">
        <v>1</v>
      </c>
      <c r="F1238" s="248" t="s">
        <v>146</v>
      </c>
      <c r="H1238" s="247" t="s">
        <v>1</v>
      </c>
      <c r="L1238" s="245"/>
      <c r="M1238" s="249"/>
      <c r="N1238" s="250"/>
      <c r="O1238" s="250"/>
      <c r="P1238" s="250"/>
      <c r="Q1238" s="250"/>
      <c r="R1238" s="250"/>
      <c r="S1238" s="250"/>
      <c r="T1238" s="251"/>
      <c r="AT1238" s="247" t="s">
        <v>142</v>
      </c>
      <c r="AU1238" s="247" t="s">
        <v>83</v>
      </c>
      <c r="AV1238" s="244" t="s">
        <v>81</v>
      </c>
      <c r="AW1238" s="244" t="s">
        <v>30</v>
      </c>
      <c r="AX1238" s="244" t="s">
        <v>73</v>
      </c>
      <c r="AY1238" s="247" t="s">
        <v>134</v>
      </c>
    </row>
    <row r="1239" spans="2:51" s="252" customFormat="1" x14ac:dyDescent="0.4">
      <c r="B1239" s="253"/>
      <c r="D1239" s="246" t="s">
        <v>142</v>
      </c>
      <c r="E1239" s="254" t="s">
        <v>1</v>
      </c>
      <c r="F1239" s="255" t="s">
        <v>767</v>
      </c>
      <c r="H1239" s="256">
        <v>8.5359999999999996</v>
      </c>
      <c r="L1239" s="253"/>
      <c r="M1239" s="257"/>
      <c r="N1239" s="258"/>
      <c r="O1239" s="258"/>
      <c r="P1239" s="258"/>
      <c r="Q1239" s="258"/>
      <c r="R1239" s="258"/>
      <c r="S1239" s="258"/>
      <c r="T1239" s="259"/>
      <c r="AT1239" s="254" t="s">
        <v>142</v>
      </c>
      <c r="AU1239" s="254" t="s">
        <v>83</v>
      </c>
      <c r="AV1239" s="252" t="s">
        <v>83</v>
      </c>
      <c r="AW1239" s="252" t="s">
        <v>30</v>
      </c>
      <c r="AX1239" s="252" t="s">
        <v>73</v>
      </c>
      <c r="AY1239" s="254" t="s">
        <v>134</v>
      </c>
    </row>
    <row r="1240" spans="2:51" s="252" customFormat="1" x14ac:dyDescent="0.4">
      <c r="B1240" s="253"/>
      <c r="D1240" s="246" t="s">
        <v>142</v>
      </c>
      <c r="E1240" s="254" t="s">
        <v>1</v>
      </c>
      <c r="F1240" s="255" t="s">
        <v>768</v>
      </c>
      <c r="H1240" s="256">
        <v>6.93</v>
      </c>
      <c r="L1240" s="253"/>
      <c r="M1240" s="257"/>
      <c r="N1240" s="258"/>
      <c r="O1240" s="258"/>
      <c r="P1240" s="258"/>
      <c r="Q1240" s="258"/>
      <c r="R1240" s="258"/>
      <c r="S1240" s="258"/>
      <c r="T1240" s="259"/>
      <c r="AT1240" s="254" t="s">
        <v>142</v>
      </c>
      <c r="AU1240" s="254" t="s">
        <v>83</v>
      </c>
      <c r="AV1240" s="252" t="s">
        <v>83</v>
      </c>
      <c r="AW1240" s="252" t="s">
        <v>30</v>
      </c>
      <c r="AX1240" s="252" t="s">
        <v>73</v>
      </c>
      <c r="AY1240" s="254" t="s">
        <v>134</v>
      </c>
    </row>
    <row r="1241" spans="2:51" s="244" customFormat="1" x14ac:dyDescent="0.4">
      <c r="B1241" s="245"/>
      <c r="D1241" s="246" t="s">
        <v>142</v>
      </c>
      <c r="E1241" s="247" t="s">
        <v>1</v>
      </c>
      <c r="F1241" s="248" t="s">
        <v>187</v>
      </c>
      <c r="H1241" s="247" t="s">
        <v>1</v>
      </c>
      <c r="L1241" s="245"/>
      <c r="M1241" s="249"/>
      <c r="N1241" s="250"/>
      <c r="O1241" s="250"/>
      <c r="P1241" s="250"/>
      <c r="Q1241" s="250"/>
      <c r="R1241" s="250"/>
      <c r="S1241" s="250"/>
      <c r="T1241" s="251"/>
      <c r="AT1241" s="247" t="s">
        <v>142</v>
      </c>
      <c r="AU1241" s="247" t="s">
        <v>83</v>
      </c>
      <c r="AV1241" s="244" t="s">
        <v>81</v>
      </c>
      <c r="AW1241" s="244" t="s">
        <v>30</v>
      </c>
      <c r="AX1241" s="244" t="s">
        <v>73</v>
      </c>
      <c r="AY1241" s="247" t="s">
        <v>134</v>
      </c>
    </row>
    <row r="1242" spans="2:51" s="252" customFormat="1" x14ac:dyDescent="0.4">
      <c r="B1242" s="253"/>
      <c r="D1242" s="246" t="s">
        <v>142</v>
      </c>
      <c r="E1242" s="254" t="s">
        <v>1</v>
      </c>
      <c r="F1242" s="255" t="s">
        <v>769</v>
      </c>
      <c r="H1242" s="256">
        <v>-3.2320000000000002</v>
      </c>
      <c r="L1242" s="253"/>
      <c r="M1242" s="257"/>
      <c r="N1242" s="258"/>
      <c r="O1242" s="258"/>
      <c r="P1242" s="258"/>
      <c r="Q1242" s="258"/>
      <c r="R1242" s="258"/>
      <c r="S1242" s="258"/>
      <c r="T1242" s="259"/>
      <c r="AT1242" s="254" t="s">
        <v>142</v>
      </c>
      <c r="AU1242" s="254" t="s">
        <v>83</v>
      </c>
      <c r="AV1242" s="252" t="s">
        <v>83</v>
      </c>
      <c r="AW1242" s="252" t="s">
        <v>30</v>
      </c>
      <c r="AX1242" s="252" t="s">
        <v>73</v>
      </c>
      <c r="AY1242" s="254" t="s">
        <v>134</v>
      </c>
    </row>
    <row r="1243" spans="2:51" s="244" customFormat="1" x14ac:dyDescent="0.4">
      <c r="B1243" s="245"/>
      <c r="D1243" s="246" t="s">
        <v>142</v>
      </c>
      <c r="E1243" s="247" t="s">
        <v>1</v>
      </c>
      <c r="F1243" s="248" t="s">
        <v>150</v>
      </c>
      <c r="H1243" s="247" t="s">
        <v>1</v>
      </c>
      <c r="L1243" s="245"/>
      <c r="M1243" s="249"/>
      <c r="N1243" s="250"/>
      <c r="O1243" s="250"/>
      <c r="P1243" s="250"/>
      <c r="Q1243" s="250"/>
      <c r="R1243" s="250"/>
      <c r="S1243" s="250"/>
      <c r="T1243" s="251"/>
      <c r="AT1243" s="247" t="s">
        <v>142</v>
      </c>
      <c r="AU1243" s="247" t="s">
        <v>83</v>
      </c>
      <c r="AV1243" s="244" t="s">
        <v>81</v>
      </c>
      <c r="AW1243" s="244" t="s">
        <v>30</v>
      </c>
      <c r="AX1243" s="244" t="s">
        <v>73</v>
      </c>
      <c r="AY1243" s="247" t="s">
        <v>134</v>
      </c>
    </row>
    <row r="1244" spans="2:51" s="252" customFormat="1" x14ac:dyDescent="0.4">
      <c r="B1244" s="253"/>
      <c r="D1244" s="246" t="s">
        <v>142</v>
      </c>
      <c r="E1244" s="254" t="s">
        <v>1</v>
      </c>
      <c r="F1244" s="255" t="s">
        <v>770</v>
      </c>
      <c r="H1244" s="256">
        <v>11.77</v>
      </c>
      <c r="L1244" s="253"/>
      <c r="M1244" s="257"/>
      <c r="N1244" s="258"/>
      <c r="O1244" s="258"/>
      <c r="P1244" s="258"/>
      <c r="Q1244" s="258"/>
      <c r="R1244" s="258"/>
      <c r="S1244" s="258"/>
      <c r="T1244" s="259"/>
      <c r="AT1244" s="254" t="s">
        <v>142</v>
      </c>
      <c r="AU1244" s="254" t="s">
        <v>83</v>
      </c>
      <c r="AV1244" s="252" t="s">
        <v>83</v>
      </c>
      <c r="AW1244" s="252" t="s">
        <v>30</v>
      </c>
      <c r="AX1244" s="252" t="s">
        <v>73</v>
      </c>
      <c r="AY1244" s="254" t="s">
        <v>134</v>
      </c>
    </row>
    <row r="1245" spans="2:51" s="252" customFormat="1" x14ac:dyDescent="0.4">
      <c r="B1245" s="253"/>
      <c r="D1245" s="246" t="s">
        <v>142</v>
      </c>
      <c r="E1245" s="254" t="s">
        <v>1</v>
      </c>
      <c r="F1245" s="255" t="s">
        <v>771</v>
      </c>
      <c r="H1245" s="256">
        <v>5.2359999999999998</v>
      </c>
      <c r="L1245" s="253"/>
      <c r="M1245" s="257"/>
      <c r="N1245" s="258"/>
      <c r="O1245" s="258"/>
      <c r="P1245" s="258"/>
      <c r="Q1245" s="258"/>
      <c r="R1245" s="258"/>
      <c r="S1245" s="258"/>
      <c r="T1245" s="259"/>
      <c r="AT1245" s="254" t="s">
        <v>142</v>
      </c>
      <c r="AU1245" s="254" t="s">
        <v>83</v>
      </c>
      <c r="AV1245" s="252" t="s">
        <v>83</v>
      </c>
      <c r="AW1245" s="252" t="s">
        <v>30</v>
      </c>
      <c r="AX1245" s="252" t="s">
        <v>73</v>
      </c>
      <c r="AY1245" s="254" t="s">
        <v>134</v>
      </c>
    </row>
    <row r="1246" spans="2:51" s="244" customFormat="1" x14ac:dyDescent="0.4">
      <c r="B1246" s="245"/>
      <c r="D1246" s="246" t="s">
        <v>142</v>
      </c>
      <c r="E1246" s="247" t="s">
        <v>1</v>
      </c>
      <c r="F1246" s="248" t="s">
        <v>187</v>
      </c>
      <c r="H1246" s="247" t="s">
        <v>1</v>
      </c>
      <c r="L1246" s="245"/>
      <c r="M1246" s="249"/>
      <c r="N1246" s="250"/>
      <c r="O1246" s="250"/>
      <c r="P1246" s="250"/>
      <c r="Q1246" s="250"/>
      <c r="R1246" s="250"/>
      <c r="S1246" s="250"/>
      <c r="T1246" s="251"/>
      <c r="AT1246" s="247" t="s">
        <v>142</v>
      </c>
      <c r="AU1246" s="247" t="s">
        <v>83</v>
      </c>
      <c r="AV1246" s="244" t="s">
        <v>81</v>
      </c>
      <c r="AW1246" s="244" t="s">
        <v>30</v>
      </c>
      <c r="AX1246" s="244" t="s">
        <v>73</v>
      </c>
      <c r="AY1246" s="247" t="s">
        <v>134</v>
      </c>
    </row>
    <row r="1247" spans="2:51" s="252" customFormat="1" x14ac:dyDescent="0.4">
      <c r="B1247" s="253"/>
      <c r="D1247" s="246" t="s">
        <v>142</v>
      </c>
      <c r="E1247" s="254" t="s">
        <v>1</v>
      </c>
      <c r="F1247" s="255" t="s">
        <v>766</v>
      </c>
      <c r="H1247" s="256">
        <v>-1.6160000000000001</v>
      </c>
      <c r="L1247" s="253"/>
      <c r="M1247" s="257"/>
      <c r="N1247" s="258"/>
      <c r="O1247" s="258"/>
      <c r="P1247" s="258"/>
      <c r="Q1247" s="258"/>
      <c r="R1247" s="258"/>
      <c r="S1247" s="258"/>
      <c r="T1247" s="259"/>
      <c r="AT1247" s="254" t="s">
        <v>142</v>
      </c>
      <c r="AU1247" s="254" t="s">
        <v>83</v>
      </c>
      <c r="AV1247" s="252" t="s">
        <v>83</v>
      </c>
      <c r="AW1247" s="252" t="s">
        <v>30</v>
      </c>
      <c r="AX1247" s="252" t="s">
        <v>73</v>
      </c>
      <c r="AY1247" s="254" t="s">
        <v>134</v>
      </c>
    </row>
    <row r="1248" spans="2:51" s="244" customFormat="1" x14ac:dyDescent="0.4">
      <c r="B1248" s="245"/>
      <c r="D1248" s="246" t="s">
        <v>142</v>
      </c>
      <c r="E1248" s="247" t="s">
        <v>1</v>
      </c>
      <c r="F1248" s="248" t="s">
        <v>152</v>
      </c>
      <c r="H1248" s="247" t="s">
        <v>1</v>
      </c>
      <c r="L1248" s="245"/>
      <c r="M1248" s="249"/>
      <c r="N1248" s="250"/>
      <c r="O1248" s="250"/>
      <c r="P1248" s="250"/>
      <c r="Q1248" s="250"/>
      <c r="R1248" s="250"/>
      <c r="S1248" s="250"/>
      <c r="T1248" s="251"/>
      <c r="AT1248" s="247" t="s">
        <v>142</v>
      </c>
      <c r="AU1248" s="247" t="s">
        <v>83</v>
      </c>
      <c r="AV1248" s="244" t="s">
        <v>81</v>
      </c>
      <c r="AW1248" s="244" t="s">
        <v>30</v>
      </c>
      <c r="AX1248" s="244" t="s">
        <v>73</v>
      </c>
      <c r="AY1248" s="247" t="s">
        <v>134</v>
      </c>
    </row>
    <row r="1249" spans="2:51" s="252" customFormat="1" x14ac:dyDescent="0.4">
      <c r="B1249" s="253"/>
      <c r="D1249" s="246" t="s">
        <v>142</v>
      </c>
      <c r="E1249" s="254" t="s">
        <v>1</v>
      </c>
      <c r="F1249" s="255" t="s">
        <v>772</v>
      </c>
      <c r="H1249" s="256">
        <v>5.72</v>
      </c>
      <c r="L1249" s="253"/>
      <c r="M1249" s="257"/>
      <c r="N1249" s="258"/>
      <c r="O1249" s="258"/>
      <c r="P1249" s="258"/>
      <c r="Q1249" s="258"/>
      <c r="R1249" s="258"/>
      <c r="S1249" s="258"/>
      <c r="T1249" s="259"/>
      <c r="AT1249" s="254" t="s">
        <v>142</v>
      </c>
      <c r="AU1249" s="254" t="s">
        <v>83</v>
      </c>
      <c r="AV1249" s="252" t="s">
        <v>83</v>
      </c>
      <c r="AW1249" s="252" t="s">
        <v>30</v>
      </c>
      <c r="AX1249" s="252" t="s">
        <v>73</v>
      </c>
      <c r="AY1249" s="254" t="s">
        <v>134</v>
      </c>
    </row>
    <row r="1250" spans="2:51" s="252" customFormat="1" x14ac:dyDescent="0.4">
      <c r="B1250" s="253"/>
      <c r="D1250" s="246" t="s">
        <v>142</v>
      </c>
      <c r="E1250" s="254" t="s">
        <v>1</v>
      </c>
      <c r="F1250" s="255" t="s">
        <v>770</v>
      </c>
      <c r="H1250" s="256">
        <v>11.77</v>
      </c>
      <c r="L1250" s="253"/>
      <c r="M1250" s="257"/>
      <c r="N1250" s="258"/>
      <c r="O1250" s="258"/>
      <c r="P1250" s="258"/>
      <c r="Q1250" s="258"/>
      <c r="R1250" s="258"/>
      <c r="S1250" s="258"/>
      <c r="T1250" s="259"/>
      <c r="AT1250" s="254" t="s">
        <v>142</v>
      </c>
      <c r="AU1250" s="254" t="s">
        <v>83</v>
      </c>
      <c r="AV1250" s="252" t="s">
        <v>83</v>
      </c>
      <c r="AW1250" s="252" t="s">
        <v>30</v>
      </c>
      <c r="AX1250" s="252" t="s">
        <v>73</v>
      </c>
      <c r="AY1250" s="254" t="s">
        <v>134</v>
      </c>
    </row>
    <row r="1251" spans="2:51" s="244" customFormat="1" x14ac:dyDescent="0.4">
      <c r="B1251" s="245"/>
      <c r="D1251" s="246" t="s">
        <v>142</v>
      </c>
      <c r="E1251" s="247" t="s">
        <v>1</v>
      </c>
      <c r="F1251" s="248" t="s">
        <v>187</v>
      </c>
      <c r="H1251" s="247" t="s">
        <v>1</v>
      </c>
      <c r="L1251" s="245"/>
      <c r="M1251" s="249"/>
      <c r="N1251" s="250"/>
      <c r="O1251" s="250"/>
      <c r="P1251" s="250"/>
      <c r="Q1251" s="250"/>
      <c r="R1251" s="250"/>
      <c r="S1251" s="250"/>
      <c r="T1251" s="251"/>
      <c r="AT1251" s="247" t="s">
        <v>142</v>
      </c>
      <c r="AU1251" s="247" t="s">
        <v>83</v>
      </c>
      <c r="AV1251" s="244" t="s">
        <v>81</v>
      </c>
      <c r="AW1251" s="244" t="s">
        <v>30</v>
      </c>
      <c r="AX1251" s="244" t="s">
        <v>73</v>
      </c>
      <c r="AY1251" s="247" t="s">
        <v>134</v>
      </c>
    </row>
    <row r="1252" spans="2:51" s="252" customFormat="1" x14ac:dyDescent="0.4">
      <c r="B1252" s="253"/>
      <c r="D1252" s="246" t="s">
        <v>142</v>
      </c>
      <c r="E1252" s="254" t="s">
        <v>1</v>
      </c>
      <c r="F1252" s="255" t="s">
        <v>773</v>
      </c>
      <c r="H1252" s="256">
        <v>-1.8180000000000001</v>
      </c>
      <c r="L1252" s="253"/>
      <c r="M1252" s="257"/>
      <c r="N1252" s="258"/>
      <c r="O1252" s="258"/>
      <c r="P1252" s="258"/>
      <c r="Q1252" s="258"/>
      <c r="R1252" s="258"/>
      <c r="S1252" s="258"/>
      <c r="T1252" s="259"/>
      <c r="AT1252" s="254" t="s">
        <v>142</v>
      </c>
      <c r="AU1252" s="254" t="s">
        <v>83</v>
      </c>
      <c r="AV1252" s="252" t="s">
        <v>83</v>
      </c>
      <c r="AW1252" s="252" t="s">
        <v>30</v>
      </c>
      <c r="AX1252" s="252" t="s">
        <v>73</v>
      </c>
      <c r="AY1252" s="254" t="s">
        <v>134</v>
      </c>
    </row>
    <row r="1253" spans="2:51" s="244" customFormat="1" x14ac:dyDescent="0.4">
      <c r="B1253" s="245"/>
      <c r="D1253" s="246" t="s">
        <v>142</v>
      </c>
      <c r="E1253" s="247" t="s">
        <v>1</v>
      </c>
      <c r="F1253" s="248" t="s">
        <v>154</v>
      </c>
      <c r="H1253" s="247" t="s">
        <v>1</v>
      </c>
      <c r="L1253" s="245"/>
      <c r="M1253" s="249"/>
      <c r="N1253" s="250"/>
      <c r="O1253" s="250"/>
      <c r="P1253" s="250"/>
      <c r="Q1253" s="250"/>
      <c r="R1253" s="250"/>
      <c r="S1253" s="250"/>
      <c r="T1253" s="251"/>
      <c r="AT1253" s="247" t="s">
        <v>142</v>
      </c>
      <c r="AU1253" s="247" t="s">
        <v>83</v>
      </c>
      <c r="AV1253" s="244" t="s">
        <v>81</v>
      </c>
      <c r="AW1253" s="244" t="s">
        <v>30</v>
      </c>
      <c r="AX1253" s="244" t="s">
        <v>73</v>
      </c>
      <c r="AY1253" s="247" t="s">
        <v>134</v>
      </c>
    </row>
    <row r="1254" spans="2:51" s="252" customFormat="1" x14ac:dyDescent="0.4">
      <c r="B1254" s="253"/>
      <c r="D1254" s="246" t="s">
        <v>142</v>
      </c>
      <c r="E1254" s="254" t="s">
        <v>1</v>
      </c>
      <c r="F1254" s="255" t="s">
        <v>770</v>
      </c>
      <c r="H1254" s="256">
        <v>11.77</v>
      </c>
      <c r="L1254" s="253"/>
      <c r="M1254" s="257"/>
      <c r="N1254" s="258"/>
      <c r="O1254" s="258"/>
      <c r="P1254" s="258"/>
      <c r="Q1254" s="258"/>
      <c r="R1254" s="258"/>
      <c r="S1254" s="258"/>
      <c r="T1254" s="259"/>
      <c r="AT1254" s="254" t="s">
        <v>142</v>
      </c>
      <c r="AU1254" s="254" t="s">
        <v>83</v>
      </c>
      <c r="AV1254" s="252" t="s">
        <v>83</v>
      </c>
      <c r="AW1254" s="252" t="s">
        <v>30</v>
      </c>
      <c r="AX1254" s="252" t="s">
        <v>73</v>
      </c>
      <c r="AY1254" s="254" t="s">
        <v>134</v>
      </c>
    </row>
    <row r="1255" spans="2:51" s="252" customFormat="1" x14ac:dyDescent="0.4">
      <c r="B1255" s="253"/>
      <c r="D1255" s="246" t="s">
        <v>142</v>
      </c>
      <c r="E1255" s="254" t="s">
        <v>1</v>
      </c>
      <c r="F1255" s="255" t="s">
        <v>774</v>
      </c>
      <c r="H1255" s="256">
        <v>17.468</v>
      </c>
      <c r="L1255" s="253"/>
      <c r="M1255" s="257"/>
      <c r="N1255" s="258"/>
      <c r="O1255" s="258"/>
      <c r="P1255" s="258"/>
      <c r="Q1255" s="258"/>
      <c r="R1255" s="258"/>
      <c r="S1255" s="258"/>
      <c r="T1255" s="259"/>
      <c r="AT1255" s="254" t="s">
        <v>142</v>
      </c>
      <c r="AU1255" s="254" t="s">
        <v>83</v>
      </c>
      <c r="AV1255" s="252" t="s">
        <v>83</v>
      </c>
      <c r="AW1255" s="252" t="s">
        <v>30</v>
      </c>
      <c r="AX1255" s="252" t="s">
        <v>73</v>
      </c>
      <c r="AY1255" s="254" t="s">
        <v>134</v>
      </c>
    </row>
    <row r="1256" spans="2:51" s="244" customFormat="1" x14ac:dyDescent="0.4">
      <c r="B1256" s="245"/>
      <c r="D1256" s="246" t="s">
        <v>142</v>
      </c>
      <c r="E1256" s="247" t="s">
        <v>1</v>
      </c>
      <c r="F1256" s="248" t="s">
        <v>187</v>
      </c>
      <c r="H1256" s="247" t="s">
        <v>1</v>
      </c>
      <c r="L1256" s="245"/>
      <c r="M1256" s="249"/>
      <c r="N1256" s="250"/>
      <c r="O1256" s="250"/>
      <c r="P1256" s="250"/>
      <c r="Q1256" s="250"/>
      <c r="R1256" s="250"/>
      <c r="S1256" s="250"/>
      <c r="T1256" s="251"/>
      <c r="AT1256" s="247" t="s">
        <v>142</v>
      </c>
      <c r="AU1256" s="247" t="s">
        <v>83</v>
      </c>
      <c r="AV1256" s="244" t="s">
        <v>81</v>
      </c>
      <c r="AW1256" s="244" t="s">
        <v>30</v>
      </c>
      <c r="AX1256" s="244" t="s">
        <v>73</v>
      </c>
      <c r="AY1256" s="247" t="s">
        <v>134</v>
      </c>
    </row>
    <row r="1257" spans="2:51" s="252" customFormat="1" x14ac:dyDescent="0.4">
      <c r="B1257" s="253"/>
      <c r="D1257" s="246" t="s">
        <v>142</v>
      </c>
      <c r="E1257" s="254" t="s">
        <v>1</v>
      </c>
      <c r="F1257" s="255" t="s">
        <v>773</v>
      </c>
      <c r="H1257" s="256">
        <v>-1.8180000000000001</v>
      </c>
      <c r="L1257" s="253"/>
      <c r="M1257" s="257"/>
      <c r="N1257" s="258"/>
      <c r="O1257" s="258"/>
      <c r="P1257" s="258"/>
      <c r="Q1257" s="258"/>
      <c r="R1257" s="258"/>
      <c r="S1257" s="258"/>
      <c r="T1257" s="259"/>
      <c r="AT1257" s="254" t="s">
        <v>142</v>
      </c>
      <c r="AU1257" s="254" t="s">
        <v>83</v>
      </c>
      <c r="AV1257" s="252" t="s">
        <v>83</v>
      </c>
      <c r="AW1257" s="252" t="s">
        <v>30</v>
      </c>
      <c r="AX1257" s="252" t="s">
        <v>73</v>
      </c>
      <c r="AY1257" s="254" t="s">
        <v>134</v>
      </c>
    </row>
    <row r="1258" spans="2:51" s="244" customFormat="1" x14ac:dyDescent="0.4">
      <c r="B1258" s="245"/>
      <c r="D1258" s="246" t="s">
        <v>142</v>
      </c>
      <c r="E1258" s="247" t="s">
        <v>1</v>
      </c>
      <c r="F1258" s="248" t="s">
        <v>156</v>
      </c>
      <c r="H1258" s="247" t="s">
        <v>1</v>
      </c>
      <c r="L1258" s="245"/>
      <c r="M1258" s="249"/>
      <c r="N1258" s="250"/>
      <c r="O1258" s="250"/>
      <c r="P1258" s="250"/>
      <c r="Q1258" s="250"/>
      <c r="R1258" s="250"/>
      <c r="S1258" s="250"/>
      <c r="T1258" s="251"/>
      <c r="AT1258" s="247" t="s">
        <v>142</v>
      </c>
      <c r="AU1258" s="247" t="s">
        <v>83</v>
      </c>
      <c r="AV1258" s="244" t="s">
        <v>81</v>
      </c>
      <c r="AW1258" s="244" t="s">
        <v>30</v>
      </c>
      <c r="AX1258" s="244" t="s">
        <v>73</v>
      </c>
      <c r="AY1258" s="247" t="s">
        <v>134</v>
      </c>
    </row>
    <row r="1259" spans="2:51" s="252" customFormat="1" x14ac:dyDescent="0.4">
      <c r="B1259" s="253"/>
      <c r="D1259" s="246" t="s">
        <v>142</v>
      </c>
      <c r="E1259" s="254" t="s">
        <v>1</v>
      </c>
      <c r="F1259" s="255" t="s">
        <v>775</v>
      </c>
      <c r="H1259" s="256">
        <v>23.1</v>
      </c>
      <c r="L1259" s="253"/>
      <c r="M1259" s="257"/>
      <c r="N1259" s="258"/>
      <c r="O1259" s="258"/>
      <c r="P1259" s="258"/>
      <c r="Q1259" s="258"/>
      <c r="R1259" s="258"/>
      <c r="S1259" s="258"/>
      <c r="T1259" s="259"/>
      <c r="AT1259" s="254" t="s">
        <v>142</v>
      </c>
      <c r="AU1259" s="254" t="s">
        <v>83</v>
      </c>
      <c r="AV1259" s="252" t="s">
        <v>83</v>
      </c>
      <c r="AW1259" s="252" t="s">
        <v>30</v>
      </c>
      <c r="AX1259" s="252" t="s">
        <v>73</v>
      </c>
      <c r="AY1259" s="254" t="s">
        <v>134</v>
      </c>
    </row>
    <row r="1260" spans="2:51" s="252" customFormat="1" x14ac:dyDescent="0.4">
      <c r="B1260" s="253"/>
      <c r="D1260" s="246" t="s">
        <v>142</v>
      </c>
      <c r="E1260" s="254" t="s">
        <v>1</v>
      </c>
      <c r="F1260" s="255" t="s">
        <v>776</v>
      </c>
      <c r="H1260" s="256">
        <v>26.4</v>
      </c>
      <c r="L1260" s="253"/>
      <c r="M1260" s="257"/>
      <c r="N1260" s="258"/>
      <c r="O1260" s="258"/>
      <c r="P1260" s="258"/>
      <c r="Q1260" s="258"/>
      <c r="R1260" s="258"/>
      <c r="S1260" s="258"/>
      <c r="T1260" s="259"/>
      <c r="AT1260" s="254" t="s">
        <v>142</v>
      </c>
      <c r="AU1260" s="254" t="s">
        <v>83</v>
      </c>
      <c r="AV1260" s="252" t="s">
        <v>83</v>
      </c>
      <c r="AW1260" s="252" t="s">
        <v>30</v>
      </c>
      <c r="AX1260" s="252" t="s">
        <v>73</v>
      </c>
      <c r="AY1260" s="254" t="s">
        <v>134</v>
      </c>
    </row>
    <row r="1261" spans="2:51" s="244" customFormat="1" x14ac:dyDescent="0.4">
      <c r="B1261" s="245"/>
      <c r="D1261" s="246" t="s">
        <v>142</v>
      </c>
      <c r="E1261" s="247" t="s">
        <v>1</v>
      </c>
      <c r="F1261" s="248" t="s">
        <v>187</v>
      </c>
      <c r="H1261" s="247" t="s">
        <v>1</v>
      </c>
      <c r="L1261" s="245"/>
      <c r="M1261" s="249"/>
      <c r="N1261" s="250"/>
      <c r="O1261" s="250"/>
      <c r="P1261" s="250"/>
      <c r="Q1261" s="250"/>
      <c r="R1261" s="250"/>
      <c r="S1261" s="250"/>
      <c r="T1261" s="251"/>
      <c r="AT1261" s="247" t="s">
        <v>142</v>
      </c>
      <c r="AU1261" s="247" t="s">
        <v>83</v>
      </c>
      <c r="AV1261" s="244" t="s">
        <v>81</v>
      </c>
      <c r="AW1261" s="244" t="s">
        <v>30</v>
      </c>
      <c r="AX1261" s="244" t="s">
        <v>73</v>
      </c>
      <c r="AY1261" s="247" t="s">
        <v>134</v>
      </c>
    </row>
    <row r="1262" spans="2:51" s="252" customFormat="1" x14ac:dyDescent="0.4">
      <c r="B1262" s="253"/>
      <c r="D1262" s="246" t="s">
        <v>142</v>
      </c>
      <c r="E1262" s="254" t="s">
        <v>1</v>
      </c>
      <c r="F1262" s="255" t="s">
        <v>256</v>
      </c>
      <c r="H1262" s="256">
        <v>-2.371</v>
      </c>
      <c r="L1262" s="253"/>
      <c r="M1262" s="257"/>
      <c r="N1262" s="258"/>
      <c r="O1262" s="258"/>
      <c r="P1262" s="258"/>
      <c r="Q1262" s="258"/>
      <c r="R1262" s="258"/>
      <c r="S1262" s="258"/>
      <c r="T1262" s="259"/>
      <c r="AT1262" s="254" t="s">
        <v>142</v>
      </c>
      <c r="AU1262" s="254" t="s">
        <v>83</v>
      </c>
      <c r="AV1262" s="252" t="s">
        <v>83</v>
      </c>
      <c r="AW1262" s="252" t="s">
        <v>30</v>
      </c>
      <c r="AX1262" s="252" t="s">
        <v>73</v>
      </c>
      <c r="AY1262" s="254" t="s">
        <v>134</v>
      </c>
    </row>
    <row r="1263" spans="2:51" s="252" customFormat="1" x14ac:dyDescent="0.4">
      <c r="B1263" s="253"/>
      <c r="D1263" s="246" t="s">
        <v>142</v>
      </c>
      <c r="E1263" s="254" t="s">
        <v>1</v>
      </c>
      <c r="F1263" s="255" t="s">
        <v>773</v>
      </c>
      <c r="H1263" s="256">
        <v>-1.8180000000000001</v>
      </c>
      <c r="L1263" s="253"/>
      <c r="M1263" s="257"/>
      <c r="N1263" s="258"/>
      <c r="O1263" s="258"/>
      <c r="P1263" s="258"/>
      <c r="Q1263" s="258"/>
      <c r="R1263" s="258"/>
      <c r="S1263" s="258"/>
      <c r="T1263" s="259"/>
      <c r="AT1263" s="254" t="s">
        <v>142</v>
      </c>
      <c r="AU1263" s="254" t="s">
        <v>83</v>
      </c>
      <c r="AV1263" s="252" t="s">
        <v>83</v>
      </c>
      <c r="AW1263" s="252" t="s">
        <v>30</v>
      </c>
      <c r="AX1263" s="252" t="s">
        <v>73</v>
      </c>
      <c r="AY1263" s="254" t="s">
        <v>134</v>
      </c>
    </row>
    <row r="1264" spans="2:51" s="252" customFormat="1" x14ac:dyDescent="0.4">
      <c r="B1264" s="253"/>
      <c r="D1264" s="246" t="s">
        <v>142</v>
      </c>
      <c r="E1264" s="254" t="s">
        <v>1</v>
      </c>
      <c r="F1264" s="255" t="s">
        <v>255</v>
      </c>
      <c r="H1264" s="256">
        <v>-1.4139999999999999</v>
      </c>
      <c r="L1264" s="253"/>
      <c r="M1264" s="257"/>
      <c r="N1264" s="258"/>
      <c r="O1264" s="258"/>
      <c r="P1264" s="258"/>
      <c r="Q1264" s="258"/>
      <c r="R1264" s="258"/>
      <c r="S1264" s="258"/>
      <c r="T1264" s="259"/>
      <c r="AT1264" s="254" t="s">
        <v>142</v>
      </c>
      <c r="AU1264" s="254" t="s">
        <v>83</v>
      </c>
      <c r="AV1264" s="252" t="s">
        <v>83</v>
      </c>
      <c r="AW1264" s="252" t="s">
        <v>30</v>
      </c>
      <c r="AX1264" s="252" t="s">
        <v>73</v>
      </c>
      <c r="AY1264" s="254" t="s">
        <v>134</v>
      </c>
    </row>
    <row r="1265" spans="1:65" s="252" customFormat="1" x14ac:dyDescent="0.4">
      <c r="B1265" s="253"/>
      <c r="D1265" s="246" t="s">
        <v>142</v>
      </c>
      <c r="E1265" s="254" t="s">
        <v>1</v>
      </c>
      <c r="F1265" s="255" t="s">
        <v>766</v>
      </c>
      <c r="H1265" s="256">
        <v>-1.6160000000000001</v>
      </c>
      <c r="L1265" s="253"/>
      <c r="M1265" s="257"/>
      <c r="N1265" s="258"/>
      <c r="O1265" s="258"/>
      <c r="P1265" s="258"/>
      <c r="Q1265" s="258"/>
      <c r="R1265" s="258"/>
      <c r="S1265" s="258"/>
      <c r="T1265" s="259"/>
      <c r="AT1265" s="254" t="s">
        <v>142</v>
      </c>
      <c r="AU1265" s="254" t="s">
        <v>83</v>
      </c>
      <c r="AV1265" s="252" t="s">
        <v>83</v>
      </c>
      <c r="AW1265" s="252" t="s">
        <v>30</v>
      </c>
      <c r="AX1265" s="252" t="s">
        <v>73</v>
      </c>
      <c r="AY1265" s="254" t="s">
        <v>134</v>
      </c>
    </row>
    <row r="1266" spans="1:65" s="244" customFormat="1" x14ac:dyDescent="0.4">
      <c r="B1266" s="245"/>
      <c r="D1266" s="246" t="s">
        <v>142</v>
      </c>
      <c r="E1266" s="247" t="s">
        <v>1</v>
      </c>
      <c r="F1266" s="248" t="s">
        <v>158</v>
      </c>
      <c r="H1266" s="247" t="s">
        <v>1</v>
      </c>
      <c r="L1266" s="245"/>
      <c r="M1266" s="249"/>
      <c r="N1266" s="250"/>
      <c r="O1266" s="250"/>
      <c r="P1266" s="250"/>
      <c r="Q1266" s="250"/>
      <c r="R1266" s="250"/>
      <c r="S1266" s="250"/>
      <c r="T1266" s="251"/>
      <c r="AT1266" s="247" t="s">
        <v>142</v>
      </c>
      <c r="AU1266" s="247" t="s">
        <v>83</v>
      </c>
      <c r="AV1266" s="244" t="s">
        <v>81</v>
      </c>
      <c r="AW1266" s="244" t="s">
        <v>30</v>
      </c>
      <c r="AX1266" s="244" t="s">
        <v>73</v>
      </c>
      <c r="AY1266" s="247" t="s">
        <v>134</v>
      </c>
    </row>
    <row r="1267" spans="1:65" s="252" customFormat="1" x14ac:dyDescent="0.4">
      <c r="B1267" s="253"/>
      <c r="D1267" s="246" t="s">
        <v>142</v>
      </c>
      <c r="E1267" s="254" t="s">
        <v>1</v>
      </c>
      <c r="F1267" s="255" t="s">
        <v>777</v>
      </c>
      <c r="H1267" s="256">
        <v>11.858000000000001</v>
      </c>
      <c r="L1267" s="253"/>
      <c r="M1267" s="257"/>
      <c r="N1267" s="258"/>
      <c r="O1267" s="258"/>
      <c r="P1267" s="258"/>
      <c r="Q1267" s="258"/>
      <c r="R1267" s="258"/>
      <c r="S1267" s="258"/>
      <c r="T1267" s="259"/>
      <c r="AT1267" s="254" t="s">
        <v>142</v>
      </c>
      <c r="AU1267" s="254" t="s">
        <v>83</v>
      </c>
      <c r="AV1267" s="252" t="s">
        <v>83</v>
      </c>
      <c r="AW1267" s="252" t="s">
        <v>30</v>
      </c>
      <c r="AX1267" s="252" t="s">
        <v>73</v>
      </c>
      <c r="AY1267" s="254" t="s">
        <v>134</v>
      </c>
    </row>
    <row r="1268" spans="1:65" s="252" customFormat="1" x14ac:dyDescent="0.4">
      <c r="B1268" s="253"/>
      <c r="D1268" s="246" t="s">
        <v>142</v>
      </c>
      <c r="E1268" s="254" t="s">
        <v>1</v>
      </c>
      <c r="F1268" s="255" t="s">
        <v>778</v>
      </c>
      <c r="H1268" s="256">
        <v>17.841999999999999</v>
      </c>
      <c r="L1268" s="253"/>
      <c r="M1268" s="257"/>
      <c r="N1268" s="258"/>
      <c r="O1268" s="258"/>
      <c r="P1268" s="258"/>
      <c r="Q1268" s="258"/>
      <c r="R1268" s="258"/>
      <c r="S1268" s="258"/>
      <c r="T1268" s="259"/>
      <c r="AT1268" s="254" t="s">
        <v>142</v>
      </c>
      <c r="AU1268" s="254" t="s">
        <v>83</v>
      </c>
      <c r="AV1268" s="252" t="s">
        <v>83</v>
      </c>
      <c r="AW1268" s="252" t="s">
        <v>30</v>
      </c>
      <c r="AX1268" s="252" t="s">
        <v>73</v>
      </c>
      <c r="AY1268" s="254" t="s">
        <v>134</v>
      </c>
    </row>
    <row r="1269" spans="1:65" s="244" customFormat="1" x14ac:dyDescent="0.4">
      <c r="B1269" s="245"/>
      <c r="D1269" s="246" t="s">
        <v>142</v>
      </c>
      <c r="E1269" s="247" t="s">
        <v>1</v>
      </c>
      <c r="F1269" s="248" t="s">
        <v>187</v>
      </c>
      <c r="H1269" s="247" t="s">
        <v>1</v>
      </c>
      <c r="L1269" s="245"/>
      <c r="M1269" s="249"/>
      <c r="N1269" s="250"/>
      <c r="O1269" s="250"/>
      <c r="P1269" s="250"/>
      <c r="Q1269" s="250"/>
      <c r="R1269" s="250"/>
      <c r="S1269" s="250"/>
      <c r="T1269" s="251"/>
      <c r="AT1269" s="247" t="s">
        <v>142</v>
      </c>
      <c r="AU1269" s="247" t="s">
        <v>83</v>
      </c>
      <c r="AV1269" s="244" t="s">
        <v>81</v>
      </c>
      <c r="AW1269" s="244" t="s">
        <v>30</v>
      </c>
      <c r="AX1269" s="244" t="s">
        <v>73</v>
      </c>
      <c r="AY1269" s="247" t="s">
        <v>134</v>
      </c>
    </row>
    <row r="1270" spans="1:65" s="252" customFormat="1" x14ac:dyDescent="0.4">
      <c r="B1270" s="253"/>
      <c r="D1270" s="246" t="s">
        <v>142</v>
      </c>
      <c r="E1270" s="254" t="s">
        <v>1</v>
      </c>
      <c r="F1270" s="255" t="s">
        <v>779</v>
      </c>
      <c r="H1270" s="256">
        <v>-2.31</v>
      </c>
      <c r="L1270" s="253"/>
      <c r="M1270" s="257"/>
      <c r="N1270" s="258"/>
      <c r="O1270" s="258"/>
      <c r="P1270" s="258"/>
      <c r="Q1270" s="258"/>
      <c r="R1270" s="258"/>
      <c r="S1270" s="258"/>
      <c r="T1270" s="259"/>
      <c r="AT1270" s="254" t="s">
        <v>142</v>
      </c>
      <c r="AU1270" s="254" t="s">
        <v>83</v>
      </c>
      <c r="AV1270" s="252" t="s">
        <v>83</v>
      </c>
      <c r="AW1270" s="252" t="s">
        <v>30</v>
      </c>
      <c r="AX1270" s="252" t="s">
        <v>73</v>
      </c>
      <c r="AY1270" s="254" t="s">
        <v>134</v>
      </c>
    </row>
    <row r="1271" spans="1:65" s="244" customFormat="1" x14ac:dyDescent="0.4">
      <c r="B1271" s="245"/>
      <c r="D1271" s="246" t="s">
        <v>142</v>
      </c>
      <c r="E1271" s="247" t="s">
        <v>1</v>
      </c>
      <c r="F1271" s="248" t="s">
        <v>160</v>
      </c>
      <c r="H1271" s="247" t="s">
        <v>1</v>
      </c>
      <c r="L1271" s="245"/>
      <c r="M1271" s="249"/>
      <c r="N1271" s="250"/>
      <c r="O1271" s="250"/>
      <c r="P1271" s="250"/>
      <c r="Q1271" s="250"/>
      <c r="R1271" s="250"/>
      <c r="S1271" s="250"/>
      <c r="T1271" s="251"/>
      <c r="AT1271" s="247" t="s">
        <v>142</v>
      </c>
      <c r="AU1271" s="247" t="s">
        <v>83</v>
      </c>
      <c r="AV1271" s="244" t="s">
        <v>81</v>
      </c>
      <c r="AW1271" s="244" t="s">
        <v>30</v>
      </c>
      <c r="AX1271" s="244" t="s">
        <v>73</v>
      </c>
      <c r="AY1271" s="247" t="s">
        <v>134</v>
      </c>
    </row>
    <row r="1272" spans="1:65" s="252" customFormat="1" x14ac:dyDescent="0.4">
      <c r="B1272" s="253"/>
      <c r="D1272" s="246" t="s">
        <v>142</v>
      </c>
      <c r="E1272" s="254" t="s">
        <v>1</v>
      </c>
      <c r="F1272" s="255" t="s">
        <v>780</v>
      </c>
      <c r="H1272" s="256">
        <v>8.9320000000000004</v>
      </c>
      <c r="L1272" s="253"/>
      <c r="M1272" s="257"/>
      <c r="N1272" s="258"/>
      <c r="O1272" s="258"/>
      <c r="P1272" s="258"/>
      <c r="Q1272" s="258"/>
      <c r="R1272" s="258"/>
      <c r="S1272" s="258"/>
      <c r="T1272" s="259"/>
      <c r="AT1272" s="254" t="s">
        <v>142</v>
      </c>
      <c r="AU1272" s="254" t="s">
        <v>83</v>
      </c>
      <c r="AV1272" s="252" t="s">
        <v>83</v>
      </c>
      <c r="AW1272" s="252" t="s">
        <v>30</v>
      </c>
      <c r="AX1272" s="252" t="s">
        <v>73</v>
      </c>
      <c r="AY1272" s="254" t="s">
        <v>134</v>
      </c>
    </row>
    <row r="1273" spans="1:65" s="252" customFormat="1" x14ac:dyDescent="0.4">
      <c r="B1273" s="253"/>
      <c r="D1273" s="246" t="s">
        <v>142</v>
      </c>
      <c r="E1273" s="254" t="s">
        <v>1</v>
      </c>
      <c r="F1273" s="255" t="s">
        <v>777</v>
      </c>
      <c r="H1273" s="256">
        <v>11.858000000000001</v>
      </c>
      <c r="L1273" s="253"/>
      <c r="M1273" s="257"/>
      <c r="N1273" s="258"/>
      <c r="O1273" s="258"/>
      <c r="P1273" s="258"/>
      <c r="Q1273" s="258"/>
      <c r="R1273" s="258"/>
      <c r="S1273" s="258"/>
      <c r="T1273" s="259"/>
      <c r="AT1273" s="254" t="s">
        <v>142</v>
      </c>
      <c r="AU1273" s="254" t="s">
        <v>83</v>
      </c>
      <c r="AV1273" s="252" t="s">
        <v>83</v>
      </c>
      <c r="AW1273" s="252" t="s">
        <v>30</v>
      </c>
      <c r="AX1273" s="252" t="s">
        <v>73</v>
      </c>
      <c r="AY1273" s="254" t="s">
        <v>134</v>
      </c>
    </row>
    <row r="1274" spans="1:65" s="244" customFormat="1" x14ac:dyDescent="0.4">
      <c r="B1274" s="245"/>
      <c r="D1274" s="246" t="s">
        <v>142</v>
      </c>
      <c r="E1274" s="247" t="s">
        <v>1</v>
      </c>
      <c r="F1274" s="248" t="s">
        <v>187</v>
      </c>
      <c r="H1274" s="247" t="s">
        <v>1</v>
      </c>
      <c r="L1274" s="245"/>
      <c r="M1274" s="249"/>
      <c r="N1274" s="250"/>
      <c r="O1274" s="250"/>
      <c r="P1274" s="250"/>
      <c r="Q1274" s="250"/>
      <c r="R1274" s="250"/>
      <c r="S1274" s="250"/>
      <c r="T1274" s="251"/>
      <c r="AT1274" s="247" t="s">
        <v>142</v>
      </c>
      <c r="AU1274" s="247" t="s">
        <v>83</v>
      </c>
      <c r="AV1274" s="244" t="s">
        <v>81</v>
      </c>
      <c r="AW1274" s="244" t="s">
        <v>30</v>
      </c>
      <c r="AX1274" s="244" t="s">
        <v>73</v>
      </c>
      <c r="AY1274" s="247" t="s">
        <v>134</v>
      </c>
    </row>
    <row r="1275" spans="1:65" s="252" customFormat="1" x14ac:dyDescent="0.4">
      <c r="B1275" s="253"/>
      <c r="D1275" s="246" t="s">
        <v>142</v>
      </c>
      <c r="E1275" s="254" t="s">
        <v>1</v>
      </c>
      <c r="F1275" s="255" t="s">
        <v>773</v>
      </c>
      <c r="H1275" s="256">
        <v>-1.8180000000000001</v>
      </c>
      <c r="L1275" s="253"/>
      <c r="M1275" s="257"/>
      <c r="N1275" s="258"/>
      <c r="O1275" s="258"/>
      <c r="P1275" s="258"/>
      <c r="Q1275" s="258"/>
      <c r="R1275" s="258"/>
      <c r="S1275" s="258"/>
      <c r="T1275" s="259"/>
      <c r="AT1275" s="254" t="s">
        <v>142</v>
      </c>
      <c r="AU1275" s="254" t="s">
        <v>83</v>
      </c>
      <c r="AV1275" s="252" t="s">
        <v>83</v>
      </c>
      <c r="AW1275" s="252" t="s">
        <v>30</v>
      </c>
      <c r="AX1275" s="252" t="s">
        <v>73</v>
      </c>
      <c r="AY1275" s="254" t="s">
        <v>134</v>
      </c>
    </row>
    <row r="1276" spans="1:65" s="260" customFormat="1" x14ac:dyDescent="0.4">
      <c r="B1276" s="261"/>
      <c r="D1276" s="246" t="s">
        <v>142</v>
      </c>
      <c r="E1276" s="262" t="s">
        <v>1</v>
      </c>
      <c r="F1276" s="263" t="s">
        <v>164</v>
      </c>
      <c r="H1276" s="264">
        <v>176.28899999999999</v>
      </c>
      <c r="L1276" s="261"/>
      <c r="M1276" s="265"/>
      <c r="N1276" s="266"/>
      <c r="O1276" s="266"/>
      <c r="P1276" s="266"/>
      <c r="Q1276" s="266"/>
      <c r="R1276" s="266"/>
      <c r="S1276" s="266"/>
      <c r="T1276" s="267"/>
      <c r="AT1276" s="262" t="s">
        <v>142</v>
      </c>
      <c r="AU1276" s="262" t="s">
        <v>83</v>
      </c>
      <c r="AV1276" s="260" t="s">
        <v>140</v>
      </c>
      <c r="AW1276" s="260" t="s">
        <v>30</v>
      </c>
      <c r="AX1276" s="260" t="s">
        <v>81</v>
      </c>
      <c r="AY1276" s="262" t="s">
        <v>134</v>
      </c>
    </row>
    <row r="1277" spans="1:65" s="152" customFormat="1" ht="33" customHeight="1" x14ac:dyDescent="0.4">
      <c r="A1277" s="149"/>
      <c r="B1277" s="150"/>
      <c r="C1277" s="230" t="s">
        <v>804</v>
      </c>
      <c r="D1277" s="230" t="s">
        <v>136</v>
      </c>
      <c r="E1277" s="231" t="s">
        <v>805</v>
      </c>
      <c r="F1277" s="232" t="s">
        <v>806</v>
      </c>
      <c r="G1277" s="233" t="s">
        <v>175</v>
      </c>
      <c r="H1277" s="234">
        <v>177.703</v>
      </c>
      <c r="I1277" s="75">
        <v>650</v>
      </c>
      <c r="J1277" s="235">
        <f>ROUND(I1277*H1277,2)</f>
        <v>115506.95</v>
      </c>
      <c r="K1277" s="236"/>
      <c r="L1277" s="150"/>
      <c r="M1277" s="237" t="s">
        <v>1</v>
      </c>
      <c r="N1277" s="238" t="s">
        <v>38</v>
      </c>
      <c r="O1277" s="239"/>
      <c r="P1277" s="240">
        <f>O1277*H1277</f>
        <v>0</v>
      </c>
      <c r="Q1277" s="240">
        <v>7.3000000000000001E-3</v>
      </c>
      <c r="R1277" s="240">
        <f>Q1277*H1277</f>
        <v>1.2972319000000001</v>
      </c>
      <c r="S1277" s="240">
        <v>0</v>
      </c>
      <c r="T1277" s="241">
        <f>S1277*H1277</f>
        <v>0</v>
      </c>
      <c r="U1277" s="149"/>
      <c r="V1277" s="149"/>
      <c r="W1277" s="149"/>
      <c r="X1277" s="149"/>
      <c r="Y1277" s="149"/>
      <c r="Z1277" s="149"/>
      <c r="AA1277" s="149"/>
      <c r="AB1277" s="149"/>
      <c r="AC1277" s="149"/>
      <c r="AD1277" s="149"/>
      <c r="AE1277" s="149"/>
      <c r="AR1277" s="242" t="s">
        <v>307</v>
      </c>
      <c r="AT1277" s="242" t="s">
        <v>136</v>
      </c>
      <c r="AU1277" s="242" t="s">
        <v>83</v>
      </c>
      <c r="AY1277" s="142" t="s">
        <v>134</v>
      </c>
      <c r="BE1277" s="243">
        <f>IF(N1277="základní",J1277,0)</f>
        <v>115506.95</v>
      </c>
      <c r="BF1277" s="243">
        <f>IF(N1277="snížená",J1277,0)</f>
        <v>0</v>
      </c>
      <c r="BG1277" s="243">
        <f>IF(N1277="zákl. přenesená",J1277,0)</f>
        <v>0</v>
      </c>
      <c r="BH1277" s="243">
        <f>IF(N1277="sníž. přenesená",J1277,0)</f>
        <v>0</v>
      </c>
      <c r="BI1277" s="243">
        <f>IF(N1277="nulová",J1277,0)</f>
        <v>0</v>
      </c>
      <c r="BJ1277" s="142" t="s">
        <v>81</v>
      </c>
      <c r="BK1277" s="243">
        <f>ROUND(I1277*H1277,2)</f>
        <v>115506.95</v>
      </c>
      <c r="BL1277" s="142" t="s">
        <v>307</v>
      </c>
      <c r="BM1277" s="242" t="s">
        <v>807</v>
      </c>
    </row>
    <row r="1278" spans="1:65" s="244" customFormat="1" x14ac:dyDescent="0.4">
      <c r="B1278" s="245"/>
      <c r="D1278" s="246" t="s">
        <v>142</v>
      </c>
      <c r="E1278" s="247" t="s">
        <v>1</v>
      </c>
      <c r="F1278" s="248" t="s">
        <v>144</v>
      </c>
      <c r="H1278" s="247" t="s">
        <v>1</v>
      </c>
      <c r="L1278" s="245"/>
      <c r="M1278" s="249"/>
      <c r="N1278" s="250"/>
      <c r="O1278" s="250"/>
      <c r="P1278" s="250"/>
      <c r="Q1278" s="250"/>
      <c r="R1278" s="250"/>
      <c r="S1278" s="250"/>
      <c r="T1278" s="251"/>
      <c r="AT1278" s="247" t="s">
        <v>142</v>
      </c>
      <c r="AU1278" s="247" t="s">
        <v>83</v>
      </c>
      <c r="AV1278" s="244" t="s">
        <v>81</v>
      </c>
      <c r="AW1278" s="244" t="s">
        <v>30</v>
      </c>
      <c r="AX1278" s="244" t="s">
        <v>73</v>
      </c>
      <c r="AY1278" s="247" t="s">
        <v>134</v>
      </c>
    </row>
    <row r="1279" spans="1:65" s="252" customFormat="1" x14ac:dyDescent="0.4">
      <c r="B1279" s="253"/>
      <c r="D1279" s="246" t="s">
        <v>142</v>
      </c>
      <c r="E1279" s="254" t="s">
        <v>1</v>
      </c>
      <c r="F1279" s="255" t="s">
        <v>764</v>
      </c>
      <c r="H1279" s="256">
        <v>10.076000000000001</v>
      </c>
      <c r="L1279" s="253"/>
      <c r="M1279" s="257"/>
      <c r="N1279" s="258"/>
      <c r="O1279" s="258"/>
      <c r="P1279" s="258"/>
      <c r="Q1279" s="258"/>
      <c r="R1279" s="258"/>
      <c r="S1279" s="258"/>
      <c r="T1279" s="259"/>
      <c r="AT1279" s="254" t="s">
        <v>142</v>
      </c>
      <c r="AU1279" s="254" t="s">
        <v>83</v>
      </c>
      <c r="AV1279" s="252" t="s">
        <v>83</v>
      </c>
      <c r="AW1279" s="252" t="s">
        <v>30</v>
      </c>
      <c r="AX1279" s="252" t="s">
        <v>73</v>
      </c>
      <c r="AY1279" s="254" t="s">
        <v>134</v>
      </c>
    </row>
    <row r="1280" spans="1:65" s="252" customFormat="1" x14ac:dyDescent="0.4">
      <c r="B1280" s="253"/>
      <c r="D1280" s="246" t="s">
        <v>142</v>
      </c>
      <c r="E1280" s="254" t="s">
        <v>1</v>
      </c>
      <c r="F1280" s="255" t="s">
        <v>765</v>
      </c>
      <c r="H1280" s="256">
        <v>8.4700000000000006</v>
      </c>
      <c r="L1280" s="253"/>
      <c r="M1280" s="257"/>
      <c r="N1280" s="258"/>
      <c r="O1280" s="258"/>
      <c r="P1280" s="258"/>
      <c r="Q1280" s="258"/>
      <c r="R1280" s="258"/>
      <c r="S1280" s="258"/>
      <c r="T1280" s="259"/>
      <c r="AT1280" s="254" t="s">
        <v>142</v>
      </c>
      <c r="AU1280" s="254" t="s">
        <v>83</v>
      </c>
      <c r="AV1280" s="252" t="s">
        <v>83</v>
      </c>
      <c r="AW1280" s="252" t="s">
        <v>30</v>
      </c>
      <c r="AX1280" s="252" t="s">
        <v>73</v>
      </c>
      <c r="AY1280" s="254" t="s">
        <v>134</v>
      </c>
    </row>
    <row r="1281" spans="2:51" s="244" customFormat="1" x14ac:dyDescent="0.4">
      <c r="B1281" s="245"/>
      <c r="D1281" s="246" t="s">
        <v>142</v>
      </c>
      <c r="E1281" s="247" t="s">
        <v>1</v>
      </c>
      <c r="F1281" s="248" t="s">
        <v>187</v>
      </c>
      <c r="H1281" s="247" t="s">
        <v>1</v>
      </c>
      <c r="L1281" s="245"/>
      <c r="M1281" s="249"/>
      <c r="N1281" s="250"/>
      <c r="O1281" s="250"/>
      <c r="P1281" s="250"/>
      <c r="Q1281" s="250"/>
      <c r="R1281" s="250"/>
      <c r="S1281" s="250"/>
      <c r="T1281" s="251"/>
      <c r="AT1281" s="247" t="s">
        <v>142</v>
      </c>
      <c r="AU1281" s="247" t="s">
        <v>83</v>
      </c>
      <c r="AV1281" s="244" t="s">
        <v>81</v>
      </c>
      <c r="AW1281" s="244" t="s">
        <v>30</v>
      </c>
      <c r="AX1281" s="244" t="s">
        <v>73</v>
      </c>
      <c r="AY1281" s="247" t="s">
        <v>134</v>
      </c>
    </row>
    <row r="1282" spans="2:51" s="252" customFormat="1" x14ac:dyDescent="0.4">
      <c r="B1282" s="253"/>
      <c r="D1282" s="246" t="s">
        <v>142</v>
      </c>
      <c r="E1282" s="254" t="s">
        <v>1</v>
      </c>
      <c r="F1282" s="255" t="s">
        <v>766</v>
      </c>
      <c r="H1282" s="256">
        <v>-1.6160000000000001</v>
      </c>
      <c r="L1282" s="253"/>
      <c r="M1282" s="257"/>
      <c r="N1282" s="258"/>
      <c r="O1282" s="258"/>
      <c r="P1282" s="258"/>
      <c r="Q1282" s="258"/>
      <c r="R1282" s="258"/>
      <c r="S1282" s="258"/>
      <c r="T1282" s="259"/>
      <c r="AT1282" s="254" t="s">
        <v>142</v>
      </c>
      <c r="AU1282" s="254" t="s">
        <v>83</v>
      </c>
      <c r="AV1282" s="252" t="s">
        <v>83</v>
      </c>
      <c r="AW1282" s="252" t="s">
        <v>30</v>
      </c>
      <c r="AX1282" s="252" t="s">
        <v>73</v>
      </c>
      <c r="AY1282" s="254" t="s">
        <v>134</v>
      </c>
    </row>
    <row r="1283" spans="2:51" s="244" customFormat="1" x14ac:dyDescent="0.4">
      <c r="B1283" s="245"/>
      <c r="D1283" s="246" t="s">
        <v>142</v>
      </c>
      <c r="E1283" s="247" t="s">
        <v>1</v>
      </c>
      <c r="F1283" s="248" t="s">
        <v>146</v>
      </c>
      <c r="H1283" s="247" t="s">
        <v>1</v>
      </c>
      <c r="L1283" s="245"/>
      <c r="M1283" s="249"/>
      <c r="N1283" s="250"/>
      <c r="O1283" s="250"/>
      <c r="P1283" s="250"/>
      <c r="Q1283" s="250"/>
      <c r="R1283" s="250"/>
      <c r="S1283" s="250"/>
      <c r="T1283" s="251"/>
      <c r="AT1283" s="247" t="s">
        <v>142</v>
      </c>
      <c r="AU1283" s="247" t="s">
        <v>83</v>
      </c>
      <c r="AV1283" s="244" t="s">
        <v>81</v>
      </c>
      <c r="AW1283" s="244" t="s">
        <v>30</v>
      </c>
      <c r="AX1283" s="244" t="s">
        <v>73</v>
      </c>
      <c r="AY1283" s="247" t="s">
        <v>134</v>
      </c>
    </row>
    <row r="1284" spans="2:51" s="252" customFormat="1" x14ac:dyDescent="0.4">
      <c r="B1284" s="253"/>
      <c r="D1284" s="246" t="s">
        <v>142</v>
      </c>
      <c r="E1284" s="254" t="s">
        <v>1</v>
      </c>
      <c r="F1284" s="255" t="s">
        <v>767</v>
      </c>
      <c r="H1284" s="256">
        <v>8.5359999999999996</v>
      </c>
      <c r="L1284" s="253"/>
      <c r="M1284" s="257"/>
      <c r="N1284" s="258"/>
      <c r="O1284" s="258"/>
      <c r="P1284" s="258"/>
      <c r="Q1284" s="258"/>
      <c r="R1284" s="258"/>
      <c r="S1284" s="258"/>
      <c r="T1284" s="259"/>
      <c r="AT1284" s="254" t="s">
        <v>142</v>
      </c>
      <c r="AU1284" s="254" t="s">
        <v>83</v>
      </c>
      <c r="AV1284" s="252" t="s">
        <v>83</v>
      </c>
      <c r="AW1284" s="252" t="s">
        <v>30</v>
      </c>
      <c r="AX1284" s="252" t="s">
        <v>73</v>
      </c>
      <c r="AY1284" s="254" t="s">
        <v>134</v>
      </c>
    </row>
    <row r="1285" spans="2:51" s="252" customFormat="1" x14ac:dyDescent="0.4">
      <c r="B1285" s="253"/>
      <c r="D1285" s="246" t="s">
        <v>142</v>
      </c>
      <c r="E1285" s="254" t="s">
        <v>1</v>
      </c>
      <c r="F1285" s="255" t="s">
        <v>768</v>
      </c>
      <c r="H1285" s="256">
        <v>6.93</v>
      </c>
      <c r="L1285" s="253"/>
      <c r="M1285" s="257"/>
      <c r="N1285" s="258"/>
      <c r="O1285" s="258"/>
      <c r="P1285" s="258"/>
      <c r="Q1285" s="258"/>
      <c r="R1285" s="258"/>
      <c r="S1285" s="258"/>
      <c r="T1285" s="259"/>
      <c r="AT1285" s="254" t="s">
        <v>142</v>
      </c>
      <c r="AU1285" s="254" t="s">
        <v>83</v>
      </c>
      <c r="AV1285" s="252" t="s">
        <v>83</v>
      </c>
      <c r="AW1285" s="252" t="s">
        <v>30</v>
      </c>
      <c r="AX1285" s="252" t="s">
        <v>73</v>
      </c>
      <c r="AY1285" s="254" t="s">
        <v>134</v>
      </c>
    </row>
    <row r="1286" spans="2:51" s="244" customFormat="1" x14ac:dyDescent="0.4">
      <c r="B1286" s="245"/>
      <c r="D1286" s="246" t="s">
        <v>142</v>
      </c>
      <c r="E1286" s="247" t="s">
        <v>1</v>
      </c>
      <c r="F1286" s="248" t="s">
        <v>187</v>
      </c>
      <c r="H1286" s="247" t="s">
        <v>1</v>
      </c>
      <c r="L1286" s="245"/>
      <c r="M1286" s="249"/>
      <c r="N1286" s="250"/>
      <c r="O1286" s="250"/>
      <c r="P1286" s="250"/>
      <c r="Q1286" s="250"/>
      <c r="R1286" s="250"/>
      <c r="S1286" s="250"/>
      <c r="T1286" s="251"/>
      <c r="AT1286" s="247" t="s">
        <v>142</v>
      </c>
      <c r="AU1286" s="247" t="s">
        <v>83</v>
      </c>
      <c r="AV1286" s="244" t="s">
        <v>81</v>
      </c>
      <c r="AW1286" s="244" t="s">
        <v>30</v>
      </c>
      <c r="AX1286" s="244" t="s">
        <v>73</v>
      </c>
      <c r="AY1286" s="247" t="s">
        <v>134</v>
      </c>
    </row>
    <row r="1287" spans="2:51" s="252" customFormat="1" x14ac:dyDescent="0.4">
      <c r="B1287" s="253"/>
      <c r="D1287" s="246" t="s">
        <v>142</v>
      </c>
      <c r="E1287" s="254" t="s">
        <v>1</v>
      </c>
      <c r="F1287" s="255" t="s">
        <v>769</v>
      </c>
      <c r="H1287" s="256">
        <v>-3.2320000000000002</v>
      </c>
      <c r="L1287" s="253"/>
      <c r="M1287" s="257"/>
      <c r="N1287" s="258"/>
      <c r="O1287" s="258"/>
      <c r="P1287" s="258"/>
      <c r="Q1287" s="258"/>
      <c r="R1287" s="258"/>
      <c r="S1287" s="258"/>
      <c r="T1287" s="259"/>
      <c r="AT1287" s="254" t="s">
        <v>142</v>
      </c>
      <c r="AU1287" s="254" t="s">
        <v>83</v>
      </c>
      <c r="AV1287" s="252" t="s">
        <v>83</v>
      </c>
      <c r="AW1287" s="252" t="s">
        <v>30</v>
      </c>
      <c r="AX1287" s="252" t="s">
        <v>73</v>
      </c>
      <c r="AY1287" s="254" t="s">
        <v>134</v>
      </c>
    </row>
    <row r="1288" spans="2:51" s="244" customFormat="1" x14ac:dyDescent="0.4">
      <c r="B1288" s="245"/>
      <c r="D1288" s="246" t="s">
        <v>142</v>
      </c>
      <c r="E1288" s="247" t="s">
        <v>1</v>
      </c>
      <c r="F1288" s="248" t="s">
        <v>150</v>
      </c>
      <c r="H1288" s="247" t="s">
        <v>1</v>
      </c>
      <c r="L1288" s="245"/>
      <c r="M1288" s="249"/>
      <c r="N1288" s="250"/>
      <c r="O1288" s="250"/>
      <c r="P1288" s="250"/>
      <c r="Q1288" s="250"/>
      <c r="R1288" s="250"/>
      <c r="S1288" s="250"/>
      <c r="T1288" s="251"/>
      <c r="AT1288" s="247" t="s">
        <v>142</v>
      </c>
      <c r="AU1288" s="247" t="s">
        <v>83</v>
      </c>
      <c r="AV1288" s="244" t="s">
        <v>81</v>
      </c>
      <c r="AW1288" s="244" t="s">
        <v>30</v>
      </c>
      <c r="AX1288" s="244" t="s">
        <v>73</v>
      </c>
      <c r="AY1288" s="247" t="s">
        <v>134</v>
      </c>
    </row>
    <row r="1289" spans="2:51" s="252" customFormat="1" x14ac:dyDescent="0.4">
      <c r="B1289" s="253"/>
      <c r="D1289" s="246" t="s">
        <v>142</v>
      </c>
      <c r="E1289" s="254" t="s">
        <v>1</v>
      </c>
      <c r="F1289" s="255" t="s">
        <v>770</v>
      </c>
      <c r="H1289" s="256">
        <v>11.77</v>
      </c>
      <c r="L1289" s="253"/>
      <c r="M1289" s="257"/>
      <c r="N1289" s="258"/>
      <c r="O1289" s="258"/>
      <c r="P1289" s="258"/>
      <c r="Q1289" s="258"/>
      <c r="R1289" s="258"/>
      <c r="S1289" s="258"/>
      <c r="T1289" s="259"/>
      <c r="AT1289" s="254" t="s">
        <v>142</v>
      </c>
      <c r="AU1289" s="254" t="s">
        <v>83</v>
      </c>
      <c r="AV1289" s="252" t="s">
        <v>83</v>
      </c>
      <c r="AW1289" s="252" t="s">
        <v>30</v>
      </c>
      <c r="AX1289" s="252" t="s">
        <v>73</v>
      </c>
      <c r="AY1289" s="254" t="s">
        <v>134</v>
      </c>
    </row>
    <row r="1290" spans="2:51" s="252" customFormat="1" x14ac:dyDescent="0.4">
      <c r="B1290" s="253"/>
      <c r="D1290" s="246" t="s">
        <v>142</v>
      </c>
      <c r="E1290" s="254" t="s">
        <v>1</v>
      </c>
      <c r="F1290" s="255" t="s">
        <v>771</v>
      </c>
      <c r="H1290" s="256">
        <v>5.2359999999999998</v>
      </c>
      <c r="L1290" s="253"/>
      <c r="M1290" s="257"/>
      <c r="N1290" s="258"/>
      <c r="O1290" s="258"/>
      <c r="P1290" s="258"/>
      <c r="Q1290" s="258"/>
      <c r="R1290" s="258"/>
      <c r="S1290" s="258"/>
      <c r="T1290" s="259"/>
      <c r="AT1290" s="254" t="s">
        <v>142</v>
      </c>
      <c r="AU1290" s="254" t="s">
        <v>83</v>
      </c>
      <c r="AV1290" s="252" t="s">
        <v>83</v>
      </c>
      <c r="AW1290" s="252" t="s">
        <v>30</v>
      </c>
      <c r="AX1290" s="252" t="s">
        <v>73</v>
      </c>
      <c r="AY1290" s="254" t="s">
        <v>134</v>
      </c>
    </row>
    <row r="1291" spans="2:51" s="244" customFormat="1" x14ac:dyDescent="0.4">
      <c r="B1291" s="245"/>
      <c r="D1291" s="246" t="s">
        <v>142</v>
      </c>
      <c r="E1291" s="247" t="s">
        <v>1</v>
      </c>
      <c r="F1291" s="248" t="s">
        <v>187</v>
      </c>
      <c r="H1291" s="247" t="s">
        <v>1</v>
      </c>
      <c r="L1291" s="245"/>
      <c r="M1291" s="249"/>
      <c r="N1291" s="250"/>
      <c r="O1291" s="250"/>
      <c r="P1291" s="250"/>
      <c r="Q1291" s="250"/>
      <c r="R1291" s="250"/>
      <c r="S1291" s="250"/>
      <c r="T1291" s="251"/>
      <c r="AT1291" s="247" t="s">
        <v>142</v>
      </c>
      <c r="AU1291" s="247" t="s">
        <v>83</v>
      </c>
      <c r="AV1291" s="244" t="s">
        <v>81</v>
      </c>
      <c r="AW1291" s="244" t="s">
        <v>30</v>
      </c>
      <c r="AX1291" s="244" t="s">
        <v>73</v>
      </c>
      <c r="AY1291" s="247" t="s">
        <v>134</v>
      </c>
    </row>
    <row r="1292" spans="2:51" s="252" customFormat="1" x14ac:dyDescent="0.4">
      <c r="B1292" s="253"/>
      <c r="D1292" s="246" t="s">
        <v>142</v>
      </c>
      <c r="E1292" s="254" t="s">
        <v>1</v>
      </c>
      <c r="F1292" s="255" t="s">
        <v>766</v>
      </c>
      <c r="H1292" s="256">
        <v>-1.6160000000000001</v>
      </c>
      <c r="L1292" s="253"/>
      <c r="M1292" s="257"/>
      <c r="N1292" s="258"/>
      <c r="O1292" s="258"/>
      <c r="P1292" s="258"/>
      <c r="Q1292" s="258"/>
      <c r="R1292" s="258"/>
      <c r="S1292" s="258"/>
      <c r="T1292" s="259"/>
      <c r="AT1292" s="254" t="s">
        <v>142</v>
      </c>
      <c r="AU1292" s="254" t="s">
        <v>83</v>
      </c>
      <c r="AV1292" s="252" t="s">
        <v>83</v>
      </c>
      <c r="AW1292" s="252" t="s">
        <v>30</v>
      </c>
      <c r="AX1292" s="252" t="s">
        <v>73</v>
      </c>
      <c r="AY1292" s="254" t="s">
        <v>134</v>
      </c>
    </row>
    <row r="1293" spans="2:51" s="244" customFormat="1" x14ac:dyDescent="0.4">
      <c r="B1293" s="245"/>
      <c r="D1293" s="246" t="s">
        <v>142</v>
      </c>
      <c r="E1293" s="247" t="s">
        <v>1</v>
      </c>
      <c r="F1293" s="248" t="s">
        <v>152</v>
      </c>
      <c r="H1293" s="247" t="s">
        <v>1</v>
      </c>
      <c r="L1293" s="245"/>
      <c r="M1293" s="249"/>
      <c r="N1293" s="250"/>
      <c r="O1293" s="250"/>
      <c r="P1293" s="250"/>
      <c r="Q1293" s="250"/>
      <c r="R1293" s="250"/>
      <c r="S1293" s="250"/>
      <c r="T1293" s="251"/>
      <c r="AT1293" s="247" t="s">
        <v>142</v>
      </c>
      <c r="AU1293" s="247" t="s">
        <v>83</v>
      </c>
      <c r="AV1293" s="244" t="s">
        <v>81</v>
      </c>
      <c r="AW1293" s="244" t="s">
        <v>30</v>
      </c>
      <c r="AX1293" s="244" t="s">
        <v>73</v>
      </c>
      <c r="AY1293" s="247" t="s">
        <v>134</v>
      </c>
    </row>
    <row r="1294" spans="2:51" s="252" customFormat="1" x14ac:dyDescent="0.4">
      <c r="B1294" s="253"/>
      <c r="D1294" s="246" t="s">
        <v>142</v>
      </c>
      <c r="E1294" s="254" t="s">
        <v>1</v>
      </c>
      <c r="F1294" s="255" t="s">
        <v>772</v>
      </c>
      <c r="H1294" s="256">
        <v>5.72</v>
      </c>
      <c r="L1294" s="253"/>
      <c r="M1294" s="257"/>
      <c r="N1294" s="258"/>
      <c r="O1294" s="258"/>
      <c r="P1294" s="258"/>
      <c r="Q1294" s="258"/>
      <c r="R1294" s="258"/>
      <c r="S1294" s="258"/>
      <c r="T1294" s="259"/>
      <c r="AT1294" s="254" t="s">
        <v>142</v>
      </c>
      <c r="AU1294" s="254" t="s">
        <v>83</v>
      </c>
      <c r="AV1294" s="252" t="s">
        <v>83</v>
      </c>
      <c r="AW1294" s="252" t="s">
        <v>30</v>
      </c>
      <c r="AX1294" s="252" t="s">
        <v>73</v>
      </c>
      <c r="AY1294" s="254" t="s">
        <v>134</v>
      </c>
    </row>
    <row r="1295" spans="2:51" s="252" customFormat="1" x14ac:dyDescent="0.4">
      <c r="B1295" s="253"/>
      <c r="D1295" s="246" t="s">
        <v>142</v>
      </c>
      <c r="E1295" s="254" t="s">
        <v>1</v>
      </c>
      <c r="F1295" s="255" t="s">
        <v>770</v>
      </c>
      <c r="H1295" s="256">
        <v>11.77</v>
      </c>
      <c r="L1295" s="253"/>
      <c r="M1295" s="257"/>
      <c r="N1295" s="258"/>
      <c r="O1295" s="258"/>
      <c r="P1295" s="258"/>
      <c r="Q1295" s="258"/>
      <c r="R1295" s="258"/>
      <c r="S1295" s="258"/>
      <c r="T1295" s="259"/>
      <c r="AT1295" s="254" t="s">
        <v>142</v>
      </c>
      <c r="AU1295" s="254" t="s">
        <v>83</v>
      </c>
      <c r="AV1295" s="252" t="s">
        <v>83</v>
      </c>
      <c r="AW1295" s="252" t="s">
        <v>30</v>
      </c>
      <c r="AX1295" s="252" t="s">
        <v>73</v>
      </c>
      <c r="AY1295" s="254" t="s">
        <v>134</v>
      </c>
    </row>
    <row r="1296" spans="2:51" s="244" customFormat="1" x14ac:dyDescent="0.4">
      <c r="B1296" s="245"/>
      <c r="D1296" s="246" t="s">
        <v>142</v>
      </c>
      <c r="E1296" s="247" t="s">
        <v>1</v>
      </c>
      <c r="F1296" s="248" t="s">
        <v>187</v>
      </c>
      <c r="H1296" s="247" t="s">
        <v>1</v>
      </c>
      <c r="L1296" s="245"/>
      <c r="M1296" s="249"/>
      <c r="N1296" s="250"/>
      <c r="O1296" s="250"/>
      <c r="P1296" s="250"/>
      <c r="Q1296" s="250"/>
      <c r="R1296" s="250"/>
      <c r="S1296" s="250"/>
      <c r="T1296" s="251"/>
      <c r="AT1296" s="247" t="s">
        <v>142</v>
      </c>
      <c r="AU1296" s="247" t="s">
        <v>83</v>
      </c>
      <c r="AV1296" s="244" t="s">
        <v>81</v>
      </c>
      <c r="AW1296" s="244" t="s">
        <v>30</v>
      </c>
      <c r="AX1296" s="244" t="s">
        <v>73</v>
      </c>
      <c r="AY1296" s="247" t="s">
        <v>134</v>
      </c>
    </row>
    <row r="1297" spans="2:51" s="252" customFormat="1" x14ac:dyDescent="0.4">
      <c r="B1297" s="253"/>
      <c r="D1297" s="246" t="s">
        <v>142</v>
      </c>
      <c r="E1297" s="254" t="s">
        <v>1</v>
      </c>
      <c r="F1297" s="255" t="s">
        <v>773</v>
      </c>
      <c r="H1297" s="256">
        <v>-1.8180000000000001</v>
      </c>
      <c r="L1297" s="253"/>
      <c r="M1297" s="257"/>
      <c r="N1297" s="258"/>
      <c r="O1297" s="258"/>
      <c r="P1297" s="258"/>
      <c r="Q1297" s="258"/>
      <c r="R1297" s="258"/>
      <c r="S1297" s="258"/>
      <c r="T1297" s="259"/>
      <c r="AT1297" s="254" t="s">
        <v>142</v>
      </c>
      <c r="AU1297" s="254" t="s">
        <v>83</v>
      </c>
      <c r="AV1297" s="252" t="s">
        <v>83</v>
      </c>
      <c r="AW1297" s="252" t="s">
        <v>30</v>
      </c>
      <c r="AX1297" s="252" t="s">
        <v>73</v>
      </c>
      <c r="AY1297" s="254" t="s">
        <v>134</v>
      </c>
    </row>
    <row r="1298" spans="2:51" s="244" customFormat="1" x14ac:dyDescent="0.4">
      <c r="B1298" s="245"/>
      <c r="D1298" s="246" t="s">
        <v>142</v>
      </c>
      <c r="E1298" s="247" t="s">
        <v>1</v>
      </c>
      <c r="F1298" s="248" t="s">
        <v>154</v>
      </c>
      <c r="H1298" s="247" t="s">
        <v>1</v>
      </c>
      <c r="L1298" s="245"/>
      <c r="M1298" s="249"/>
      <c r="N1298" s="250"/>
      <c r="O1298" s="250"/>
      <c r="P1298" s="250"/>
      <c r="Q1298" s="250"/>
      <c r="R1298" s="250"/>
      <c r="S1298" s="250"/>
      <c r="T1298" s="251"/>
      <c r="AT1298" s="247" t="s">
        <v>142</v>
      </c>
      <c r="AU1298" s="247" t="s">
        <v>83</v>
      </c>
      <c r="AV1298" s="244" t="s">
        <v>81</v>
      </c>
      <c r="AW1298" s="244" t="s">
        <v>30</v>
      </c>
      <c r="AX1298" s="244" t="s">
        <v>73</v>
      </c>
      <c r="AY1298" s="247" t="s">
        <v>134</v>
      </c>
    </row>
    <row r="1299" spans="2:51" s="252" customFormat="1" x14ac:dyDescent="0.4">
      <c r="B1299" s="253"/>
      <c r="D1299" s="246" t="s">
        <v>142</v>
      </c>
      <c r="E1299" s="254" t="s">
        <v>1</v>
      </c>
      <c r="F1299" s="255" t="s">
        <v>770</v>
      </c>
      <c r="H1299" s="256">
        <v>11.77</v>
      </c>
      <c r="L1299" s="253"/>
      <c r="M1299" s="257"/>
      <c r="N1299" s="258"/>
      <c r="O1299" s="258"/>
      <c r="P1299" s="258"/>
      <c r="Q1299" s="258"/>
      <c r="R1299" s="258"/>
      <c r="S1299" s="258"/>
      <c r="T1299" s="259"/>
      <c r="AT1299" s="254" t="s">
        <v>142</v>
      </c>
      <c r="AU1299" s="254" t="s">
        <v>83</v>
      </c>
      <c r="AV1299" s="252" t="s">
        <v>83</v>
      </c>
      <c r="AW1299" s="252" t="s">
        <v>30</v>
      </c>
      <c r="AX1299" s="252" t="s">
        <v>73</v>
      </c>
      <c r="AY1299" s="254" t="s">
        <v>134</v>
      </c>
    </row>
    <row r="1300" spans="2:51" s="252" customFormat="1" x14ac:dyDescent="0.4">
      <c r="B1300" s="253"/>
      <c r="D1300" s="246" t="s">
        <v>142</v>
      </c>
      <c r="E1300" s="254" t="s">
        <v>1</v>
      </c>
      <c r="F1300" s="255" t="s">
        <v>774</v>
      </c>
      <c r="H1300" s="256">
        <v>17.468</v>
      </c>
      <c r="L1300" s="253"/>
      <c r="M1300" s="257"/>
      <c r="N1300" s="258"/>
      <c r="O1300" s="258"/>
      <c r="P1300" s="258"/>
      <c r="Q1300" s="258"/>
      <c r="R1300" s="258"/>
      <c r="S1300" s="258"/>
      <c r="T1300" s="259"/>
      <c r="AT1300" s="254" t="s">
        <v>142</v>
      </c>
      <c r="AU1300" s="254" t="s">
        <v>83</v>
      </c>
      <c r="AV1300" s="252" t="s">
        <v>83</v>
      </c>
      <c r="AW1300" s="252" t="s">
        <v>30</v>
      </c>
      <c r="AX1300" s="252" t="s">
        <v>73</v>
      </c>
      <c r="AY1300" s="254" t="s">
        <v>134</v>
      </c>
    </row>
    <row r="1301" spans="2:51" s="244" customFormat="1" x14ac:dyDescent="0.4">
      <c r="B1301" s="245"/>
      <c r="D1301" s="246" t="s">
        <v>142</v>
      </c>
      <c r="E1301" s="247" t="s">
        <v>1</v>
      </c>
      <c r="F1301" s="248" t="s">
        <v>187</v>
      </c>
      <c r="H1301" s="247" t="s">
        <v>1</v>
      </c>
      <c r="L1301" s="245"/>
      <c r="M1301" s="249"/>
      <c r="N1301" s="250"/>
      <c r="O1301" s="250"/>
      <c r="P1301" s="250"/>
      <c r="Q1301" s="250"/>
      <c r="R1301" s="250"/>
      <c r="S1301" s="250"/>
      <c r="T1301" s="251"/>
      <c r="AT1301" s="247" t="s">
        <v>142</v>
      </c>
      <c r="AU1301" s="247" t="s">
        <v>83</v>
      </c>
      <c r="AV1301" s="244" t="s">
        <v>81</v>
      </c>
      <c r="AW1301" s="244" t="s">
        <v>30</v>
      </c>
      <c r="AX1301" s="244" t="s">
        <v>73</v>
      </c>
      <c r="AY1301" s="247" t="s">
        <v>134</v>
      </c>
    </row>
    <row r="1302" spans="2:51" s="252" customFormat="1" x14ac:dyDescent="0.4">
      <c r="B1302" s="253"/>
      <c r="D1302" s="246" t="s">
        <v>142</v>
      </c>
      <c r="E1302" s="254" t="s">
        <v>1</v>
      </c>
      <c r="F1302" s="255" t="s">
        <v>773</v>
      </c>
      <c r="H1302" s="256">
        <v>-1.8180000000000001</v>
      </c>
      <c r="L1302" s="253"/>
      <c r="M1302" s="257"/>
      <c r="N1302" s="258"/>
      <c r="O1302" s="258"/>
      <c r="P1302" s="258"/>
      <c r="Q1302" s="258"/>
      <c r="R1302" s="258"/>
      <c r="S1302" s="258"/>
      <c r="T1302" s="259"/>
      <c r="AT1302" s="254" t="s">
        <v>142</v>
      </c>
      <c r="AU1302" s="254" t="s">
        <v>83</v>
      </c>
      <c r="AV1302" s="252" t="s">
        <v>83</v>
      </c>
      <c r="AW1302" s="252" t="s">
        <v>30</v>
      </c>
      <c r="AX1302" s="252" t="s">
        <v>73</v>
      </c>
      <c r="AY1302" s="254" t="s">
        <v>134</v>
      </c>
    </row>
    <row r="1303" spans="2:51" s="244" customFormat="1" x14ac:dyDescent="0.4">
      <c r="B1303" s="245"/>
      <c r="D1303" s="246" t="s">
        <v>142</v>
      </c>
      <c r="E1303" s="247" t="s">
        <v>1</v>
      </c>
      <c r="F1303" s="248" t="s">
        <v>156</v>
      </c>
      <c r="H1303" s="247" t="s">
        <v>1</v>
      </c>
      <c r="L1303" s="245"/>
      <c r="M1303" s="249"/>
      <c r="N1303" s="250"/>
      <c r="O1303" s="250"/>
      <c r="P1303" s="250"/>
      <c r="Q1303" s="250"/>
      <c r="R1303" s="250"/>
      <c r="S1303" s="250"/>
      <c r="T1303" s="251"/>
      <c r="AT1303" s="247" t="s">
        <v>142</v>
      </c>
      <c r="AU1303" s="247" t="s">
        <v>83</v>
      </c>
      <c r="AV1303" s="244" t="s">
        <v>81</v>
      </c>
      <c r="AW1303" s="244" t="s">
        <v>30</v>
      </c>
      <c r="AX1303" s="244" t="s">
        <v>73</v>
      </c>
      <c r="AY1303" s="247" t="s">
        <v>134</v>
      </c>
    </row>
    <row r="1304" spans="2:51" s="252" customFormat="1" x14ac:dyDescent="0.4">
      <c r="B1304" s="253"/>
      <c r="D1304" s="246" t="s">
        <v>142</v>
      </c>
      <c r="E1304" s="254" t="s">
        <v>1</v>
      </c>
      <c r="F1304" s="255" t="s">
        <v>775</v>
      </c>
      <c r="H1304" s="256">
        <v>23.1</v>
      </c>
      <c r="L1304" s="253"/>
      <c r="M1304" s="257"/>
      <c r="N1304" s="258"/>
      <c r="O1304" s="258"/>
      <c r="P1304" s="258"/>
      <c r="Q1304" s="258"/>
      <c r="R1304" s="258"/>
      <c r="S1304" s="258"/>
      <c r="T1304" s="259"/>
      <c r="AT1304" s="254" t="s">
        <v>142</v>
      </c>
      <c r="AU1304" s="254" t="s">
        <v>83</v>
      </c>
      <c r="AV1304" s="252" t="s">
        <v>83</v>
      </c>
      <c r="AW1304" s="252" t="s">
        <v>30</v>
      </c>
      <c r="AX1304" s="252" t="s">
        <v>73</v>
      </c>
      <c r="AY1304" s="254" t="s">
        <v>134</v>
      </c>
    </row>
    <row r="1305" spans="2:51" s="252" customFormat="1" x14ac:dyDescent="0.4">
      <c r="B1305" s="253"/>
      <c r="D1305" s="246" t="s">
        <v>142</v>
      </c>
      <c r="E1305" s="254" t="s">
        <v>1</v>
      </c>
      <c r="F1305" s="255" t="s">
        <v>776</v>
      </c>
      <c r="H1305" s="256">
        <v>26.4</v>
      </c>
      <c r="L1305" s="253"/>
      <c r="M1305" s="257"/>
      <c r="N1305" s="258"/>
      <c r="O1305" s="258"/>
      <c r="P1305" s="258"/>
      <c r="Q1305" s="258"/>
      <c r="R1305" s="258"/>
      <c r="S1305" s="258"/>
      <c r="T1305" s="259"/>
      <c r="AT1305" s="254" t="s">
        <v>142</v>
      </c>
      <c r="AU1305" s="254" t="s">
        <v>83</v>
      </c>
      <c r="AV1305" s="252" t="s">
        <v>83</v>
      </c>
      <c r="AW1305" s="252" t="s">
        <v>30</v>
      </c>
      <c r="AX1305" s="252" t="s">
        <v>73</v>
      </c>
      <c r="AY1305" s="254" t="s">
        <v>134</v>
      </c>
    </row>
    <row r="1306" spans="2:51" s="244" customFormat="1" x14ac:dyDescent="0.4">
      <c r="B1306" s="245"/>
      <c r="D1306" s="246" t="s">
        <v>142</v>
      </c>
      <c r="E1306" s="247" t="s">
        <v>1</v>
      </c>
      <c r="F1306" s="248" t="s">
        <v>187</v>
      </c>
      <c r="H1306" s="247" t="s">
        <v>1</v>
      </c>
      <c r="L1306" s="245"/>
      <c r="M1306" s="249"/>
      <c r="N1306" s="250"/>
      <c r="O1306" s="250"/>
      <c r="P1306" s="250"/>
      <c r="Q1306" s="250"/>
      <c r="R1306" s="250"/>
      <c r="S1306" s="250"/>
      <c r="T1306" s="251"/>
      <c r="AT1306" s="247" t="s">
        <v>142</v>
      </c>
      <c r="AU1306" s="247" t="s">
        <v>83</v>
      </c>
      <c r="AV1306" s="244" t="s">
        <v>81</v>
      </c>
      <c r="AW1306" s="244" t="s">
        <v>30</v>
      </c>
      <c r="AX1306" s="244" t="s">
        <v>73</v>
      </c>
      <c r="AY1306" s="247" t="s">
        <v>134</v>
      </c>
    </row>
    <row r="1307" spans="2:51" s="252" customFormat="1" x14ac:dyDescent="0.4">
      <c r="B1307" s="253"/>
      <c r="D1307" s="246" t="s">
        <v>142</v>
      </c>
      <c r="E1307" s="254" t="s">
        <v>1</v>
      </c>
      <c r="F1307" s="255" t="s">
        <v>256</v>
      </c>
      <c r="H1307" s="256">
        <v>-2.371</v>
      </c>
      <c r="L1307" s="253"/>
      <c r="M1307" s="257"/>
      <c r="N1307" s="258"/>
      <c r="O1307" s="258"/>
      <c r="P1307" s="258"/>
      <c r="Q1307" s="258"/>
      <c r="R1307" s="258"/>
      <c r="S1307" s="258"/>
      <c r="T1307" s="259"/>
      <c r="AT1307" s="254" t="s">
        <v>142</v>
      </c>
      <c r="AU1307" s="254" t="s">
        <v>83</v>
      </c>
      <c r="AV1307" s="252" t="s">
        <v>83</v>
      </c>
      <c r="AW1307" s="252" t="s">
        <v>30</v>
      </c>
      <c r="AX1307" s="252" t="s">
        <v>73</v>
      </c>
      <c r="AY1307" s="254" t="s">
        <v>134</v>
      </c>
    </row>
    <row r="1308" spans="2:51" s="252" customFormat="1" x14ac:dyDescent="0.4">
      <c r="B1308" s="253"/>
      <c r="D1308" s="246" t="s">
        <v>142</v>
      </c>
      <c r="E1308" s="254" t="s">
        <v>1</v>
      </c>
      <c r="F1308" s="255" t="s">
        <v>773</v>
      </c>
      <c r="H1308" s="256">
        <v>-1.8180000000000001</v>
      </c>
      <c r="L1308" s="253"/>
      <c r="M1308" s="257"/>
      <c r="N1308" s="258"/>
      <c r="O1308" s="258"/>
      <c r="P1308" s="258"/>
      <c r="Q1308" s="258"/>
      <c r="R1308" s="258"/>
      <c r="S1308" s="258"/>
      <c r="T1308" s="259"/>
      <c r="AT1308" s="254" t="s">
        <v>142</v>
      </c>
      <c r="AU1308" s="254" t="s">
        <v>83</v>
      </c>
      <c r="AV1308" s="252" t="s">
        <v>83</v>
      </c>
      <c r="AW1308" s="252" t="s">
        <v>30</v>
      </c>
      <c r="AX1308" s="252" t="s">
        <v>73</v>
      </c>
      <c r="AY1308" s="254" t="s">
        <v>134</v>
      </c>
    </row>
    <row r="1309" spans="2:51" s="252" customFormat="1" x14ac:dyDescent="0.4">
      <c r="B1309" s="253"/>
      <c r="D1309" s="246" t="s">
        <v>142</v>
      </c>
      <c r="E1309" s="254" t="s">
        <v>1</v>
      </c>
      <c r="F1309" s="255" t="s">
        <v>766</v>
      </c>
      <c r="H1309" s="256">
        <v>-1.6160000000000001</v>
      </c>
      <c r="L1309" s="253"/>
      <c r="M1309" s="257"/>
      <c r="N1309" s="258"/>
      <c r="O1309" s="258"/>
      <c r="P1309" s="258"/>
      <c r="Q1309" s="258"/>
      <c r="R1309" s="258"/>
      <c r="S1309" s="258"/>
      <c r="T1309" s="259"/>
      <c r="AT1309" s="254" t="s">
        <v>142</v>
      </c>
      <c r="AU1309" s="254" t="s">
        <v>83</v>
      </c>
      <c r="AV1309" s="252" t="s">
        <v>83</v>
      </c>
      <c r="AW1309" s="252" t="s">
        <v>30</v>
      </c>
      <c r="AX1309" s="252" t="s">
        <v>73</v>
      </c>
      <c r="AY1309" s="254" t="s">
        <v>134</v>
      </c>
    </row>
    <row r="1310" spans="2:51" s="244" customFormat="1" x14ac:dyDescent="0.4">
      <c r="B1310" s="245"/>
      <c r="D1310" s="246" t="s">
        <v>142</v>
      </c>
      <c r="E1310" s="247" t="s">
        <v>1</v>
      </c>
      <c r="F1310" s="248" t="s">
        <v>158</v>
      </c>
      <c r="H1310" s="247" t="s">
        <v>1</v>
      </c>
      <c r="L1310" s="245"/>
      <c r="M1310" s="249"/>
      <c r="N1310" s="250"/>
      <c r="O1310" s="250"/>
      <c r="P1310" s="250"/>
      <c r="Q1310" s="250"/>
      <c r="R1310" s="250"/>
      <c r="S1310" s="250"/>
      <c r="T1310" s="251"/>
      <c r="AT1310" s="247" t="s">
        <v>142</v>
      </c>
      <c r="AU1310" s="247" t="s">
        <v>83</v>
      </c>
      <c r="AV1310" s="244" t="s">
        <v>81</v>
      </c>
      <c r="AW1310" s="244" t="s">
        <v>30</v>
      </c>
      <c r="AX1310" s="244" t="s">
        <v>73</v>
      </c>
      <c r="AY1310" s="247" t="s">
        <v>134</v>
      </c>
    </row>
    <row r="1311" spans="2:51" s="252" customFormat="1" x14ac:dyDescent="0.4">
      <c r="B1311" s="253"/>
      <c r="D1311" s="246" t="s">
        <v>142</v>
      </c>
      <c r="E1311" s="254" t="s">
        <v>1</v>
      </c>
      <c r="F1311" s="255" t="s">
        <v>777</v>
      </c>
      <c r="H1311" s="256">
        <v>11.858000000000001</v>
      </c>
      <c r="L1311" s="253"/>
      <c r="M1311" s="257"/>
      <c r="N1311" s="258"/>
      <c r="O1311" s="258"/>
      <c r="P1311" s="258"/>
      <c r="Q1311" s="258"/>
      <c r="R1311" s="258"/>
      <c r="S1311" s="258"/>
      <c r="T1311" s="259"/>
      <c r="AT1311" s="254" t="s">
        <v>142</v>
      </c>
      <c r="AU1311" s="254" t="s">
        <v>83</v>
      </c>
      <c r="AV1311" s="252" t="s">
        <v>83</v>
      </c>
      <c r="AW1311" s="252" t="s">
        <v>30</v>
      </c>
      <c r="AX1311" s="252" t="s">
        <v>73</v>
      </c>
      <c r="AY1311" s="254" t="s">
        <v>134</v>
      </c>
    </row>
    <row r="1312" spans="2:51" s="252" customFormat="1" x14ac:dyDescent="0.4">
      <c r="B1312" s="253"/>
      <c r="D1312" s="246" t="s">
        <v>142</v>
      </c>
      <c r="E1312" s="254" t="s">
        <v>1</v>
      </c>
      <c r="F1312" s="255" t="s">
        <v>778</v>
      </c>
      <c r="H1312" s="256">
        <v>17.841999999999999</v>
      </c>
      <c r="L1312" s="253"/>
      <c r="M1312" s="257"/>
      <c r="N1312" s="258"/>
      <c r="O1312" s="258"/>
      <c r="P1312" s="258"/>
      <c r="Q1312" s="258"/>
      <c r="R1312" s="258"/>
      <c r="S1312" s="258"/>
      <c r="T1312" s="259"/>
      <c r="AT1312" s="254" t="s">
        <v>142</v>
      </c>
      <c r="AU1312" s="254" t="s">
        <v>83</v>
      </c>
      <c r="AV1312" s="252" t="s">
        <v>83</v>
      </c>
      <c r="AW1312" s="252" t="s">
        <v>30</v>
      </c>
      <c r="AX1312" s="252" t="s">
        <v>73</v>
      </c>
      <c r="AY1312" s="254" t="s">
        <v>134</v>
      </c>
    </row>
    <row r="1313" spans="1:65" s="244" customFormat="1" x14ac:dyDescent="0.4">
      <c r="B1313" s="245"/>
      <c r="D1313" s="246" t="s">
        <v>142</v>
      </c>
      <c r="E1313" s="247" t="s">
        <v>1</v>
      </c>
      <c r="F1313" s="248" t="s">
        <v>187</v>
      </c>
      <c r="H1313" s="247" t="s">
        <v>1</v>
      </c>
      <c r="L1313" s="245"/>
      <c r="M1313" s="249"/>
      <c r="N1313" s="250"/>
      <c r="O1313" s="250"/>
      <c r="P1313" s="250"/>
      <c r="Q1313" s="250"/>
      <c r="R1313" s="250"/>
      <c r="S1313" s="250"/>
      <c r="T1313" s="251"/>
      <c r="AT1313" s="247" t="s">
        <v>142</v>
      </c>
      <c r="AU1313" s="247" t="s">
        <v>83</v>
      </c>
      <c r="AV1313" s="244" t="s">
        <v>81</v>
      </c>
      <c r="AW1313" s="244" t="s">
        <v>30</v>
      </c>
      <c r="AX1313" s="244" t="s">
        <v>73</v>
      </c>
      <c r="AY1313" s="247" t="s">
        <v>134</v>
      </c>
    </row>
    <row r="1314" spans="1:65" s="252" customFormat="1" x14ac:dyDescent="0.4">
      <c r="B1314" s="253"/>
      <c r="D1314" s="246" t="s">
        <v>142</v>
      </c>
      <c r="E1314" s="254" t="s">
        <v>1</v>
      </c>
      <c r="F1314" s="255" t="s">
        <v>779</v>
      </c>
      <c r="H1314" s="256">
        <v>-2.31</v>
      </c>
      <c r="L1314" s="253"/>
      <c r="M1314" s="257"/>
      <c r="N1314" s="258"/>
      <c r="O1314" s="258"/>
      <c r="P1314" s="258"/>
      <c r="Q1314" s="258"/>
      <c r="R1314" s="258"/>
      <c r="S1314" s="258"/>
      <c r="T1314" s="259"/>
      <c r="AT1314" s="254" t="s">
        <v>142</v>
      </c>
      <c r="AU1314" s="254" t="s">
        <v>83</v>
      </c>
      <c r="AV1314" s="252" t="s">
        <v>83</v>
      </c>
      <c r="AW1314" s="252" t="s">
        <v>30</v>
      </c>
      <c r="AX1314" s="252" t="s">
        <v>73</v>
      </c>
      <c r="AY1314" s="254" t="s">
        <v>134</v>
      </c>
    </row>
    <row r="1315" spans="1:65" s="244" customFormat="1" x14ac:dyDescent="0.4">
      <c r="B1315" s="245"/>
      <c r="D1315" s="246" t="s">
        <v>142</v>
      </c>
      <c r="E1315" s="247" t="s">
        <v>1</v>
      </c>
      <c r="F1315" s="248" t="s">
        <v>160</v>
      </c>
      <c r="H1315" s="247" t="s">
        <v>1</v>
      </c>
      <c r="L1315" s="245"/>
      <c r="M1315" s="249"/>
      <c r="N1315" s="250"/>
      <c r="O1315" s="250"/>
      <c r="P1315" s="250"/>
      <c r="Q1315" s="250"/>
      <c r="R1315" s="250"/>
      <c r="S1315" s="250"/>
      <c r="T1315" s="251"/>
      <c r="AT1315" s="247" t="s">
        <v>142</v>
      </c>
      <c r="AU1315" s="247" t="s">
        <v>83</v>
      </c>
      <c r="AV1315" s="244" t="s">
        <v>81</v>
      </c>
      <c r="AW1315" s="244" t="s">
        <v>30</v>
      </c>
      <c r="AX1315" s="244" t="s">
        <v>73</v>
      </c>
      <c r="AY1315" s="247" t="s">
        <v>134</v>
      </c>
    </row>
    <row r="1316" spans="1:65" s="252" customFormat="1" x14ac:dyDescent="0.4">
      <c r="B1316" s="253"/>
      <c r="D1316" s="246" t="s">
        <v>142</v>
      </c>
      <c r="E1316" s="254" t="s">
        <v>1</v>
      </c>
      <c r="F1316" s="255" t="s">
        <v>780</v>
      </c>
      <c r="H1316" s="256">
        <v>8.9320000000000004</v>
      </c>
      <c r="L1316" s="253"/>
      <c r="M1316" s="257"/>
      <c r="N1316" s="258"/>
      <c r="O1316" s="258"/>
      <c r="P1316" s="258"/>
      <c r="Q1316" s="258"/>
      <c r="R1316" s="258"/>
      <c r="S1316" s="258"/>
      <c r="T1316" s="259"/>
      <c r="AT1316" s="254" t="s">
        <v>142</v>
      </c>
      <c r="AU1316" s="254" t="s">
        <v>83</v>
      </c>
      <c r="AV1316" s="252" t="s">
        <v>83</v>
      </c>
      <c r="AW1316" s="252" t="s">
        <v>30</v>
      </c>
      <c r="AX1316" s="252" t="s">
        <v>73</v>
      </c>
      <c r="AY1316" s="254" t="s">
        <v>134</v>
      </c>
    </row>
    <row r="1317" spans="1:65" s="252" customFormat="1" x14ac:dyDescent="0.4">
      <c r="B1317" s="253"/>
      <c r="D1317" s="246" t="s">
        <v>142</v>
      </c>
      <c r="E1317" s="254" t="s">
        <v>1</v>
      </c>
      <c r="F1317" s="255" t="s">
        <v>777</v>
      </c>
      <c r="H1317" s="256">
        <v>11.858000000000001</v>
      </c>
      <c r="L1317" s="253"/>
      <c r="M1317" s="257"/>
      <c r="N1317" s="258"/>
      <c r="O1317" s="258"/>
      <c r="P1317" s="258"/>
      <c r="Q1317" s="258"/>
      <c r="R1317" s="258"/>
      <c r="S1317" s="258"/>
      <c r="T1317" s="259"/>
      <c r="AT1317" s="254" t="s">
        <v>142</v>
      </c>
      <c r="AU1317" s="254" t="s">
        <v>83</v>
      </c>
      <c r="AV1317" s="252" t="s">
        <v>83</v>
      </c>
      <c r="AW1317" s="252" t="s">
        <v>30</v>
      </c>
      <c r="AX1317" s="252" t="s">
        <v>73</v>
      </c>
      <c r="AY1317" s="254" t="s">
        <v>134</v>
      </c>
    </row>
    <row r="1318" spans="1:65" s="244" customFormat="1" x14ac:dyDescent="0.4">
      <c r="B1318" s="245"/>
      <c r="D1318" s="246" t="s">
        <v>142</v>
      </c>
      <c r="E1318" s="247" t="s">
        <v>1</v>
      </c>
      <c r="F1318" s="248" t="s">
        <v>187</v>
      </c>
      <c r="H1318" s="247" t="s">
        <v>1</v>
      </c>
      <c r="L1318" s="245"/>
      <c r="M1318" s="249"/>
      <c r="N1318" s="250"/>
      <c r="O1318" s="250"/>
      <c r="P1318" s="250"/>
      <c r="Q1318" s="250"/>
      <c r="R1318" s="250"/>
      <c r="S1318" s="250"/>
      <c r="T1318" s="251"/>
      <c r="AT1318" s="247" t="s">
        <v>142</v>
      </c>
      <c r="AU1318" s="247" t="s">
        <v>83</v>
      </c>
      <c r="AV1318" s="244" t="s">
        <v>81</v>
      </c>
      <c r="AW1318" s="244" t="s">
        <v>30</v>
      </c>
      <c r="AX1318" s="244" t="s">
        <v>73</v>
      </c>
      <c r="AY1318" s="247" t="s">
        <v>134</v>
      </c>
    </row>
    <row r="1319" spans="1:65" s="252" customFormat="1" x14ac:dyDescent="0.4">
      <c r="B1319" s="253"/>
      <c r="D1319" s="246" t="s">
        <v>142</v>
      </c>
      <c r="E1319" s="254" t="s">
        <v>1</v>
      </c>
      <c r="F1319" s="255" t="s">
        <v>773</v>
      </c>
      <c r="H1319" s="256">
        <v>-1.8180000000000001</v>
      </c>
      <c r="L1319" s="253"/>
      <c r="M1319" s="257"/>
      <c r="N1319" s="258"/>
      <c r="O1319" s="258"/>
      <c r="P1319" s="258"/>
      <c r="Q1319" s="258"/>
      <c r="R1319" s="258"/>
      <c r="S1319" s="258"/>
      <c r="T1319" s="259"/>
      <c r="AT1319" s="254" t="s">
        <v>142</v>
      </c>
      <c r="AU1319" s="254" t="s">
        <v>83</v>
      </c>
      <c r="AV1319" s="252" t="s">
        <v>83</v>
      </c>
      <c r="AW1319" s="252" t="s">
        <v>30</v>
      </c>
      <c r="AX1319" s="252" t="s">
        <v>73</v>
      </c>
      <c r="AY1319" s="254" t="s">
        <v>134</v>
      </c>
    </row>
    <row r="1320" spans="1:65" s="260" customFormat="1" x14ac:dyDescent="0.4">
      <c r="B1320" s="261"/>
      <c r="D1320" s="246" t="s">
        <v>142</v>
      </c>
      <c r="E1320" s="262" t="s">
        <v>1</v>
      </c>
      <c r="F1320" s="263" t="s">
        <v>164</v>
      </c>
      <c r="H1320" s="264">
        <v>177.70299999999997</v>
      </c>
      <c r="L1320" s="261"/>
      <c r="M1320" s="265"/>
      <c r="N1320" s="266"/>
      <c r="O1320" s="266"/>
      <c r="P1320" s="266"/>
      <c r="Q1320" s="266"/>
      <c r="R1320" s="266"/>
      <c r="S1320" s="266"/>
      <c r="T1320" s="267"/>
      <c r="AT1320" s="262" t="s">
        <v>142</v>
      </c>
      <c r="AU1320" s="262" t="s">
        <v>83</v>
      </c>
      <c r="AV1320" s="260" t="s">
        <v>140</v>
      </c>
      <c r="AW1320" s="260" t="s">
        <v>30</v>
      </c>
      <c r="AX1320" s="260" t="s">
        <v>81</v>
      </c>
      <c r="AY1320" s="262" t="s">
        <v>134</v>
      </c>
    </row>
    <row r="1321" spans="1:65" s="152" customFormat="1" ht="24.2" customHeight="1" x14ac:dyDescent="0.4">
      <c r="A1321" s="149"/>
      <c r="B1321" s="150"/>
      <c r="C1321" s="268" t="s">
        <v>808</v>
      </c>
      <c r="D1321" s="268" t="s">
        <v>292</v>
      </c>
      <c r="E1321" s="269" t="s">
        <v>690</v>
      </c>
      <c r="F1321" s="270" t="s">
        <v>691</v>
      </c>
      <c r="G1321" s="271" t="s">
        <v>175</v>
      </c>
      <c r="H1321" s="272">
        <v>177.703</v>
      </c>
      <c r="I1321" s="76">
        <v>400</v>
      </c>
      <c r="J1321" s="273">
        <f>ROUND(I1321*H1321,2)</f>
        <v>71081.2</v>
      </c>
      <c r="K1321" s="274"/>
      <c r="L1321" s="275"/>
      <c r="M1321" s="276" t="s">
        <v>1</v>
      </c>
      <c r="N1321" s="277" t="s">
        <v>38</v>
      </c>
      <c r="O1321" s="239"/>
      <c r="P1321" s="240">
        <f>O1321*H1321</f>
        <v>0</v>
      </c>
      <c r="Q1321" s="240">
        <v>1.77E-2</v>
      </c>
      <c r="R1321" s="240">
        <f>Q1321*H1321</f>
        <v>3.1453431000000003</v>
      </c>
      <c r="S1321" s="240">
        <v>0</v>
      </c>
      <c r="T1321" s="241">
        <f>S1321*H1321</f>
        <v>0</v>
      </c>
      <c r="U1321" s="149"/>
      <c r="V1321" s="149"/>
      <c r="W1321" s="149"/>
      <c r="X1321" s="149"/>
      <c r="Y1321" s="149"/>
      <c r="Z1321" s="149"/>
      <c r="AA1321" s="149"/>
      <c r="AB1321" s="149"/>
      <c r="AC1321" s="149"/>
      <c r="AD1321" s="149"/>
      <c r="AE1321" s="149"/>
      <c r="AR1321" s="242" t="s">
        <v>379</v>
      </c>
      <c r="AT1321" s="242" t="s">
        <v>292</v>
      </c>
      <c r="AU1321" s="242" t="s">
        <v>83</v>
      </c>
      <c r="AY1321" s="142" t="s">
        <v>134</v>
      </c>
      <c r="BE1321" s="243">
        <f>IF(N1321="základní",J1321,0)</f>
        <v>71081.2</v>
      </c>
      <c r="BF1321" s="243">
        <f>IF(N1321="snížená",J1321,0)</f>
        <v>0</v>
      </c>
      <c r="BG1321" s="243">
        <f>IF(N1321="zákl. přenesená",J1321,0)</f>
        <v>0</v>
      </c>
      <c r="BH1321" s="243">
        <f>IF(N1321="sníž. přenesená",J1321,0)</f>
        <v>0</v>
      </c>
      <c r="BI1321" s="243">
        <f>IF(N1321="nulová",J1321,0)</f>
        <v>0</v>
      </c>
      <c r="BJ1321" s="142" t="s">
        <v>81</v>
      </c>
      <c r="BK1321" s="243">
        <f>ROUND(I1321*H1321,2)</f>
        <v>71081.2</v>
      </c>
      <c r="BL1321" s="142" t="s">
        <v>307</v>
      </c>
      <c r="BM1321" s="242" t="s">
        <v>809</v>
      </c>
    </row>
    <row r="1322" spans="1:65" s="152" customFormat="1" ht="24.2" customHeight="1" x14ac:dyDescent="0.4">
      <c r="A1322" s="149"/>
      <c r="B1322" s="150"/>
      <c r="C1322" s="230" t="s">
        <v>810</v>
      </c>
      <c r="D1322" s="230" t="s">
        <v>136</v>
      </c>
      <c r="E1322" s="231" t="s">
        <v>811</v>
      </c>
      <c r="F1322" s="232" t="s">
        <v>812</v>
      </c>
      <c r="G1322" s="233" t="s">
        <v>175</v>
      </c>
      <c r="H1322" s="234">
        <v>177.703</v>
      </c>
      <c r="I1322" s="75">
        <v>50</v>
      </c>
      <c r="J1322" s="235">
        <f>ROUND(I1322*H1322,2)</f>
        <v>8885.15</v>
      </c>
      <c r="K1322" s="236"/>
      <c r="L1322" s="150"/>
      <c r="M1322" s="237" t="s">
        <v>1</v>
      </c>
      <c r="N1322" s="238" t="s">
        <v>38</v>
      </c>
      <c r="O1322" s="239"/>
      <c r="P1322" s="240">
        <f>O1322*H1322</f>
        <v>0</v>
      </c>
      <c r="Q1322" s="240">
        <v>0</v>
      </c>
      <c r="R1322" s="240">
        <f>Q1322*H1322</f>
        <v>0</v>
      </c>
      <c r="S1322" s="240">
        <v>0</v>
      </c>
      <c r="T1322" s="241">
        <f>S1322*H1322</f>
        <v>0</v>
      </c>
      <c r="U1322" s="149"/>
      <c r="V1322" s="149"/>
      <c r="W1322" s="149"/>
      <c r="X1322" s="149"/>
      <c r="Y1322" s="149"/>
      <c r="Z1322" s="149"/>
      <c r="AA1322" s="149"/>
      <c r="AB1322" s="149"/>
      <c r="AC1322" s="149"/>
      <c r="AD1322" s="149"/>
      <c r="AE1322" s="149"/>
      <c r="AR1322" s="242" t="s">
        <v>307</v>
      </c>
      <c r="AT1322" s="242" t="s">
        <v>136</v>
      </c>
      <c r="AU1322" s="242" t="s">
        <v>83</v>
      </c>
      <c r="AY1322" s="142" t="s">
        <v>134</v>
      </c>
      <c r="BE1322" s="243">
        <f>IF(N1322="základní",J1322,0)</f>
        <v>8885.15</v>
      </c>
      <c r="BF1322" s="243">
        <f>IF(N1322="snížená",J1322,0)</f>
        <v>0</v>
      </c>
      <c r="BG1322" s="243">
        <f>IF(N1322="zákl. přenesená",J1322,0)</f>
        <v>0</v>
      </c>
      <c r="BH1322" s="243">
        <f>IF(N1322="sníž. přenesená",J1322,0)</f>
        <v>0</v>
      </c>
      <c r="BI1322" s="243">
        <f>IF(N1322="nulová",J1322,0)</f>
        <v>0</v>
      </c>
      <c r="BJ1322" s="142" t="s">
        <v>81</v>
      </c>
      <c r="BK1322" s="243">
        <f>ROUND(I1322*H1322,2)</f>
        <v>8885.15</v>
      </c>
      <c r="BL1322" s="142" t="s">
        <v>307</v>
      </c>
      <c r="BM1322" s="242" t="s">
        <v>813</v>
      </c>
    </row>
    <row r="1323" spans="1:65" s="244" customFormat="1" x14ac:dyDescent="0.4">
      <c r="B1323" s="245"/>
      <c r="D1323" s="246" t="s">
        <v>142</v>
      </c>
      <c r="E1323" s="247" t="s">
        <v>1</v>
      </c>
      <c r="F1323" s="248" t="s">
        <v>144</v>
      </c>
      <c r="H1323" s="247" t="s">
        <v>1</v>
      </c>
      <c r="L1323" s="245"/>
      <c r="M1323" s="249"/>
      <c r="N1323" s="250"/>
      <c r="O1323" s="250"/>
      <c r="P1323" s="250"/>
      <c r="Q1323" s="250"/>
      <c r="R1323" s="250"/>
      <c r="S1323" s="250"/>
      <c r="T1323" s="251"/>
      <c r="AT1323" s="247" t="s">
        <v>142</v>
      </c>
      <c r="AU1323" s="247" t="s">
        <v>83</v>
      </c>
      <c r="AV1323" s="244" t="s">
        <v>81</v>
      </c>
      <c r="AW1323" s="244" t="s">
        <v>30</v>
      </c>
      <c r="AX1323" s="244" t="s">
        <v>73</v>
      </c>
      <c r="AY1323" s="247" t="s">
        <v>134</v>
      </c>
    </row>
    <row r="1324" spans="1:65" s="252" customFormat="1" x14ac:dyDescent="0.4">
      <c r="B1324" s="253"/>
      <c r="D1324" s="246" t="s">
        <v>142</v>
      </c>
      <c r="E1324" s="254" t="s">
        <v>1</v>
      </c>
      <c r="F1324" s="255" t="s">
        <v>764</v>
      </c>
      <c r="H1324" s="256">
        <v>10.076000000000001</v>
      </c>
      <c r="L1324" s="253"/>
      <c r="M1324" s="257"/>
      <c r="N1324" s="258"/>
      <c r="O1324" s="258"/>
      <c r="P1324" s="258"/>
      <c r="Q1324" s="258"/>
      <c r="R1324" s="258"/>
      <c r="S1324" s="258"/>
      <c r="T1324" s="259"/>
      <c r="AT1324" s="254" t="s">
        <v>142</v>
      </c>
      <c r="AU1324" s="254" t="s">
        <v>83</v>
      </c>
      <c r="AV1324" s="252" t="s">
        <v>83</v>
      </c>
      <c r="AW1324" s="252" t="s">
        <v>30</v>
      </c>
      <c r="AX1324" s="252" t="s">
        <v>73</v>
      </c>
      <c r="AY1324" s="254" t="s">
        <v>134</v>
      </c>
    </row>
    <row r="1325" spans="1:65" s="252" customFormat="1" x14ac:dyDescent="0.4">
      <c r="B1325" s="253"/>
      <c r="D1325" s="246" t="s">
        <v>142</v>
      </c>
      <c r="E1325" s="254" t="s">
        <v>1</v>
      </c>
      <c r="F1325" s="255" t="s">
        <v>765</v>
      </c>
      <c r="H1325" s="256">
        <v>8.4700000000000006</v>
      </c>
      <c r="L1325" s="253"/>
      <c r="M1325" s="257"/>
      <c r="N1325" s="258"/>
      <c r="O1325" s="258"/>
      <c r="P1325" s="258"/>
      <c r="Q1325" s="258"/>
      <c r="R1325" s="258"/>
      <c r="S1325" s="258"/>
      <c r="T1325" s="259"/>
      <c r="AT1325" s="254" t="s">
        <v>142</v>
      </c>
      <c r="AU1325" s="254" t="s">
        <v>83</v>
      </c>
      <c r="AV1325" s="252" t="s">
        <v>83</v>
      </c>
      <c r="AW1325" s="252" t="s">
        <v>30</v>
      </c>
      <c r="AX1325" s="252" t="s">
        <v>73</v>
      </c>
      <c r="AY1325" s="254" t="s">
        <v>134</v>
      </c>
    </row>
    <row r="1326" spans="1:65" s="244" customFormat="1" x14ac:dyDescent="0.4">
      <c r="B1326" s="245"/>
      <c r="D1326" s="246" t="s">
        <v>142</v>
      </c>
      <c r="E1326" s="247" t="s">
        <v>1</v>
      </c>
      <c r="F1326" s="248" t="s">
        <v>187</v>
      </c>
      <c r="H1326" s="247" t="s">
        <v>1</v>
      </c>
      <c r="L1326" s="245"/>
      <c r="M1326" s="249"/>
      <c r="N1326" s="250"/>
      <c r="O1326" s="250"/>
      <c r="P1326" s="250"/>
      <c r="Q1326" s="250"/>
      <c r="R1326" s="250"/>
      <c r="S1326" s="250"/>
      <c r="T1326" s="251"/>
      <c r="AT1326" s="247" t="s">
        <v>142</v>
      </c>
      <c r="AU1326" s="247" t="s">
        <v>83</v>
      </c>
      <c r="AV1326" s="244" t="s">
        <v>81</v>
      </c>
      <c r="AW1326" s="244" t="s">
        <v>30</v>
      </c>
      <c r="AX1326" s="244" t="s">
        <v>73</v>
      </c>
      <c r="AY1326" s="247" t="s">
        <v>134</v>
      </c>
    </row>
    <row r="1327" spans="1:65" s="252" customFormat="1" x14ac:dyDescent="0.4">
      <c r="B1327" s="253"/>
      <c r="D1327" s="246" t="s">
        <v>142</v>
      </c>
      <c r="E1327" s="254" t="s">
        <v>1</v>
      </c>
      <c r="F1327" s="255" t="s">
        <v>766</v>
      </c>
      <c r="H1327" s="256">
        <v>-1.6160000000000001</v>
      </c>
      <c r="L1327" s="253"/>
      <c r="M1327" s="257"/>
      <c r="N1327" s="258"/>
      <c r="O1327" s="258"/>
      <c r="P1327" s="258"/>
      <c r="Q1327" s="258"/>
      <c r="R1327" s="258"/>
      <c r="S1327" s="258"/>
      <c r="T1327" s="259"/>
      <c r="AT1327" s="254" t="s">
        <v>142</v>
      </c>
      <c r="AU1327" s="254" t="s">
        <v>83</v>
      </c>
      <c r="AV1327" s="252" t="s">
        <v>83</v>
      </c>
      <c r="AW1327" s="252" t="s">
        <v>30</v>
      </c>
      <c r="AX1327" s="252" t="s">
        <v>73</v>
      </c>
      <c r="AY1327" s="254" t="s">
        <v>134</v>
      </c>
    </row>
    <row r="1328" spans="1:65" s="244" customFormat="1" x14ac:dyDescent="0.4">
      <c r="B1328" s="245"/>
      <c r="D1328" s="246" t="s">
        <v>142</v>
      </c>
      <c r="E1328" s="247" t="s">
        <v>1</v>
      </c>
      <c r="F1328" s="248" t="s">
        <v>146</v>
      </c>
      <c r="H1328" s="247" t="s">
        <v>1</v>
      </c>
      <c r="L1328" s="245"/>
      <c r="M1328" s="249"/>
      <c r="N1328" s="250"/>
      <c r="O1328" s="250"/>
      <c r="P1328" s="250"/>
      <c r="Q1328" s="250"/>
      <c r="R1328" s="250"/>
      <c r="S1328" s="250"/>
      <c r="T1328" s="251"/>
      <c r="AT1328" s="247" t="s">
        <v>142</v>
      </c>
      <c r="AU1328" s="247" t="s">
        <v>83</v>
      </c>
      <c r="AV1328" s="244" t="s">
        <v>81</v>
      </c>
      <c r="AW1328" s="244" t="s">
        <v>30</v>
      </c>
      <c r="AX1328" s="244" t="s">
        <v>73</v>
      </c>
      <c r="AY1328" s="247" t="s">
        <v>134</v>
      </c>
    </row>
    <row r="1329" spans="2:51" s="252" customFormat="1" x14ac:dyDescent="0.4">
      <c r="B1329" s="253"/>
      <c r="D1329" s="246" t="s">
        <v>142</v>
      </c>
      <c r="E1329" s="254" t="s">
        <v>1</v>
      </c>
      <c r="F1329" s="255" t="s">
        <v>767</v>
      </c>
      <c r="H1329" s="256">
        <v>8.5359999999999996</v>
      </c>
      <c r="L1329" s="253"/>
      <c r="M1329" s="257"/>
      <c r="N1329" s="258"/>
      <c r="O1329" s="258"/>
      <c r="P1329" s="258"/>
      <c r="Q1329" s="258"/>
      <c r="R1329" s="258"/>
      <c r="S1329" s="258"/>
      <c r="T1329" s="259"/>
      <c r="AT1329" s="254" t="s">
        <v>142</v>
      </c>
      <c r="AU1329" s="254" t="s">
        <v>83</v>
      </c>
      <c r="AV1329" s="252" t="s">
        <v>83</v>
      </c>
      <c r="AW1329" s="252" t="s">
        <v>30</v>
      </c>
      <c r="AX1329" s="252" t="s">
        <v>73</v>
      </c>
      <c r="AY1329" s="254" t="s">
        <v>134</v>
      </c>
    </row>
    <row r="1330" spans="2:51" s="252" customFormat="1" x14ac:dyDescent="0.4">
      <c r="B1330" s="253"/>
      <c r="D1330" s="246" t="s">
        <v>142</v>
      </c>
      <c r="E1330" s="254" t="s">
        <v>1</v>
      </c>
      <c r="F1330" s="255" t="s">
        <v>768</v>
      </c>
      <c r="H1330" s="256">
        <v>6.93</v>
      </c>
      <c r="L1330" s="253"/>
      <c r="M1330" s="257"/>
      <c r="N1330" s="258"/>
      <c r="O1330" s="258"/>
      <c r="P1330" s="258"/>
      <c r="Q1330" s="258"/>
      <c r="R1330" s="258"/>
      <c r="S1330" s="258"/>
      <c r="T1330" s="259"/>
      <c r="AT1330" s="254" t="s">
        <v>142</v>
      </c>
      <c r="AU1330" s="254" t="s">
        <v>83</v>
      </c>
      <c r="AV1330" s="252" t="s">
        <v>83</v>
      </c>
      <c r="AW1330" s="252" t="s">
        <v>30</v>
      </c>
      <c r="AX1330" s="252" t="s">
        <v>73</v>
      </c>
      <c r="AY1330" s="254" t="s">
        <v>134</v>
      </c>
    </row>
    <row r="1331" spans="2:51" s="244" customFormat="1" x14ac:dyDescent="0.4">
      <c r="B1331" s="245"/>
      <c r="D1331" s="246" t="s">
        <v>142</v>
      </c>
      <c r="E1331" s="247" t="s">
        <v>1</v>
      </c>
      <c r="F1331" s="248" t="s">
        <v>187</v>
      </c>
      <c r="H1331" s="247" t="s">
        <v>1</v>
      </c>
      <c r="L1331" s="245"/>
      <c r="M1331" s="249"/>
      <c r="N1331" s="250"/>
      <c r="O1331" s="250"/>
      <c r="P1331" s="250"/>
      <c r="Q1331" s="250"/>
      <c r="R1331" s="250"/>
      <c r="S1331" s="250"/>
      <c r="T1331" s="251"/>
      <c r="AT1331" s="247" t="s">
        <v>142</v>
      </c>
      <c r="AU1331" s="247" t="s">
        <v>83</v>
      </c>
      <c r="AV1331" s="244" t="s">
        <v>81</v>
      </c>
      <c r="AW1331" s="244" t="s">
        <v>30</v>
      </c>
      <c r="AX1331" s="244" t="s">
        <v>73</v>
      </c>
      <c r="AY1331" s="247" t="s">
        <v>134</v>
      </c>
    </row>
    <row r="1332" spans="2:51" s="252" customFormat="1" x14ac:dyDescent="0.4">
      <c r="B1332" s="253"/>
      <c r="D1332" s="246" t="s">
        <v>142</v>
      </c>
      <c r="E1332" s="254" t="s">
        <v>1</v>
      </c>
      <c r="F1332" s="255" t="s">
        <v>769</v>
      </c>
      <c r="H1332" s="256">
        <v>-3.2320000000000002</v>
      </c>
      <c r="L1332" s="253"/>
      <c r="M1332" s="257"/>
      <c r="N1332" s="258"/>
      <c r="O1332" s="258"/>
      <c r="P1332" s="258"/>
      <c r="Q1332" s="258"/>
      <c r="R1332" s="258"/>
      <c r="S1332" s="258"/>
      <c r="T1332" s="259"/>
      <c r="AT1332" s="254" t="s">
        <v>142</v>
      </c>
      <c r="AU1332" s="254" t="s">
        <v>83</v>
      </c>
      <c r="AV1332" s="252" t="s">
        <v>83</v>
      </c>
      <c r="AW1332" s="252" t="s">
        <v>30</v>
      </c>
      <c r="AX1332" s="252" t="s">
        <v>73</v>
      </c>
      <c r="AY1332" s="254" t="s">
        <v>134</v>
      </c>
    </row>
    <row r="1333" spans="2:51" s="244" customFormat="1" x14ac:dyDescent="0.4">
      <c r="B1333" s="245"/>
      <c r="D1333" s="246" t="s">
        <v>142</v>
      </c>
      <c r="E1333" s="247" t="s">
        <v>1</v>
      </c>
      <c r="F1333" s="248" t="s">
        <v>150</v>
      </c>
      <c r="H1333" s="247" t="s">
        <v>1</v>
      </c>
      <c r="L1333" s="245"/>
      <c r="M1333" s="249"/>
      <c r="N1333" s="250"/>
      <c r="O1333" s="250"/>
      <c r="P1333" s="250"/>
      <c r="Q1333" s="250"/>
      <c r="R1333" s="250"/>
      <c r="S1333" s="250"/>
      <c r="T1333" s="251"/>
      <c r="AT1333" s="247" t="s">
        <v>142</v>
      </c>
      <c r="AU1333" s="247" t="s">
        <v>83</v>
      </c>
      <c r="AV1333" s="244" t="s">
        <v>81</v>
      </c>
      <c r="AW1333" s="244" t="s">
        <v>30</v>
      </c>
      <c r="AX1333" s="244" t="s">
        <v>73</v>
      </c>
      <c r="AY1333" s="247" t="s">
        <v>134</v>
      </c>
    </row>
    <row r="1334" spans="2:51" s="252" customFormat="1" x14ac:dyDescent="0.4">
      <c r="B1334" s="253"/>
      <c r="D1334" s="246" t="s">
        <v>142</v>
      </c>
      <c r="E1334" s="254" t="s">
        <v>1</v>
      </c>
      <c r="F1334" s="255" t="s">
        <v>770</v>
      </c>
      <c r="H1334" s="256">
        <v>11.77</v>
      </c>
      <c r="L1334" s="253"/>
      <c r="M1334" s="257"/>
      <c r="N1334" s="258"/>
      <c r="O1334" s="258"/>
      <c r="P1334" s="258"/>
      <c r="Q1334" s="258"/>
      <c r="R1334" s="258"/>
      <c r="S1334" s="258"/>
      <c r="T1334" s="259"/>
      <c r="AT1334" s="254" t="s">
        <v>142</v>
      </c>
      <c r="AU1334" s="254" t="s">
        <v>83</v>
      </c>
      <c r="AV1334" s="252" t="s">
        <v>83</v>
      </c>
      <c r="AW1334" s="252" t="s">
        <v>30</v>
      </c>
      <c r="AX1334" s="252" t="s">
        <v>73</v>
      </c>
      <c r="AY1334" s="254" t="s">
        <v>134</v>
      </c>
    </row>
    <row r="1335" spans="2:51" s="252" customFormat="1" x14ac:dyDescent="0.4">
      <c r="B1335" s="253"/>
      <c r="D1335" s="246" t="s">
        <v>142</v>
      </c>
      <c r="E1335" s="254" t="s">
        <v>1</v>
      </c>
      <c r="F1335" s="255" t="s">
        <v>771</v>
      </c>
      <c r="H1335" s="256">
        <v>5.2359999999999998</v>
      </c>
      <c r="L1335" s="253"/>
      <c r="M1335" s="257"/>
      <c r="N1335" s="258"/>
      <c r="O1335" s="258"/>
      <c r="P1335" s="258"/>
      <c r="Q1335" s="258"/>
      <c r="R1335" s="258"/>
      <c r="S1335" s="258"/>
      <c r="T1335" s="259"/>
      <c r="AT1335" s="254" t="s">
        <v>142</v>
      </c>
      <c r="AU1335" s="254" t="s">
        <v>83</v>
      </c>
      <c r="AV1335" s="252" t="s">
        <v>83</v>
      </c>
      <c r="AW1335" s="252" t="s">
        <v>30</v>
      </c>
      <c r="AX1335" s="252" t="s">
        <v>73</v>
      </c>
      <c r="AY1335" s="254" t="s">
        <v>134</v>
      </c>
    </row>
    <row r="1336" spans="2:51" s="244" customFormat="1" x14ac:dyDescent="0.4">
      <c r="B1336" s="245"/>
      <c r="D1336" s="246" t="s">
        <v>142</v>
      </c>
      <c r="E1336" s="247" t="s">
        <v>1</v>
      </c>
      <c r="F1336" s="248" t="s">
        <v>187</v>
      </c>
      <c r="H1336" s="247" t="s">
        <v>1</v>
      </c>
      <c r="L1336" s="245"/>
      <c r="M1336" s="249"/>
      <c r="N1336" s="250"/>
      <c r="O1336" s="250"/>
      <c r="P1336" s="250"/>
      <c r="Q1336" s="250"/>
      <c r="R1336" s="250"/>
      <c r="S1336" s="250"/>
      <c r="T1336" s="251"/>
      <c r="AT1336" s="247" t="s">
        <v>142</v>
      </c>
      <c r="AU1336" s="247" t="s">
        <v>83</v>
      </c>
      <c r="AV1336" s="244" t="s">
        <v>81</v>
      </c>
      <c r="AW1336" s="244" t="s">
        <v>30</v>
      </c>
      <c r="AX1336" s="244" t="s">
        <v>73</v>
      </c>
      <c r="AY1336" s="247" t="s">
        <v>134</v>
      </c>
    </row>
    <row r="1337" spans="2:51" s="252" customFormat="1" x14ac:dyDescent="0.4">
      <c r="B1337" s="253"/>
      <c r="D1337" s="246" t="s">
        <v>142</v>
      </c>
      <c r="E1337" s="254" t="s">
        <v>1</v>
      </c>
      <c r="F1337" s="255" t="s">
        <v>766</v>
      </c>
      <c r="H1337" s="256">
        <v>-1.6160000000000001</v>
      </c>
      <c r="L1337" s="253"/>
      <c r="M1337" s="257"/>
      <c r="N1337" s="258"/>
      <c r="O1337" s="258"/>
      <c r="P1337" s="258"/>
      <c r="Q1337" s="258"/>
      <c r="R1337" s="258"/>
      <c r="S1337" s="258"/>
      <c r="T1337" s="259"/>
      <c r="AT1337" s="254" t="s">
        <v>142</v>
      </c>
      <c r="AU1337" s="254" t="s">
        <v>83</v>
      </c>
      <c r="AV1337" s="252" t="s">
        <v>83</v>
      </c>
      <c r="AW1337" s="252" t="s">
        <v>30</v>
      </c>
      <c r="AX1337" s="252" t="s">
        <v>73</v>
      </c>
      <c r="AY1337" s="254" t="s">
        <v>134</v>
      </c>
    </row>
    <row r="1338" spans="2:51" s="244" customFormat="1" x14ac:dyDescent="0.4">
      <c r="B1338" s="245"/>
      <c r="D1338" s="246" t="s">
        <v>142</v>
      </c>
      <c r="E1338" s="247" t="s">
        <v>1</v>
      </c>
      <c r="F1338" s="248" t="s">
        <v>152</v>
      </c>
      <c r="H1338" s="247" t="s">
        <v>1</v>
      </c>
      <c r="L1338" s="245"/>
      <c r="M1338" s="249"/>
      <c r="N1338" s="250"/>
      <c r="O1338" s="250"/>
      <c r="P1338" s="250"/>
      <c r="Q1338" s="250"/>
      <c r="R1338" s="250"/>
      <c r="S1338" s="250"/>
      <c r="T1338" s="251"/>
      <c r="AT1338" s="247" t="s">
        <v>142</v>
      </c>
      <c r="AU1338" s="247" t="s">
        <v>83</v>
      </c>
      <c r="AV1338" s="244" t="s">
        <v>81</v>
      </c>
      <c r="AW1338" s="244" t="s">
        <v>30</v>
      </c>
      <c r="AX1338" s="244" t="s">
        <v>73</v>
      </c>
      <c r="AY1338" s="247" t="s">
        <v>134</v>
      </c>
    </row>
    <row r="1339" spans="2:51" s="252" customFormat="1" x14ac:dyDescent="0.4">
      <c r="B1339" s="253"/>
      <c r="D1339" s="246" t="s">
        <v>142</v>
      </c>
      <c r="E1339" s="254" t="s">
        <v>1</v>
      </c>
      <c r="F1339" s="255" t="s">
        <v>772</v>
      </c>
      <c r="H1339" s="256">
        <v>5.72</v>
      </c>
      <c r="L1339" s="253"/>
      <c r="M1339" s="257"/>
      <c r="N1339" s="258"/>
      <c r="O1339" s="258"/>
      <c r="P1339" s="258"/>
      <c r="Q1339" s="258"/>
      <c r="R1339" s="258"/>
      <c r="S1339" s="258"/>
      <c r="T1339" s="259"/>
      <c r="AT1339" s="254" t="s">
        <v>142</v>
      </c>
      <c r="AU1339" s="254" t="s">
        <v>83</v>
      </c>
      <c r="AV1339" s="252" t="s">
        <v>83</v>
      </c>
      <c r="AW1339" s="252" t="s">
        <v>30</v>
      </c>
      <c r="AX1339" s="252" t="s">
        <v>73</v>
      </c>
      <c r="AY1339" s="254" t="s">
        <v>134</v>
      </c>
    </row>
    <row r="1340" spans="2:51" s="252" customFormat="1" x14ac:dyDescent="0.4">
      <c r="B1340" s="253"/>
      <c r="D1340" s="246" t="s">
        <v>142</v>
      </c>
      <c r="E1340" s="254" t="s">
        <v>1</v>
      </c>
      <c r="F1340" s="255" t="s">
        <v>770</v>
      </c>
      <c r="H1340" s="256">
        <v>11.77</v>
      </c>
      <c r="L1340" s="253"/>
      <c r="M1340" s="257"/>
      <c r="N1340" s="258"/>
      <c r="O1340" s="258"/>
      <c r="P1340" s="258"/>
      <c r="Q1340" s="258"/>
      <c r="R1340" s="258"/>
      <c r="S1340" s="258"/>
      <c r="T1340" s="259"/>
      <c r="AT1340" s="254" t="s">
        <v>142</v>
      </c>
      <c r="AU1340" s="254" t="s">
        <v>83</v>
      </c>
      <c r="AV1340" s="252" t="s">
        <v>83</v>
      </c>
      <c r="AW1340" s="252" t="s">
        <v>30</v>
      </c>
      <c r="AX1340" s="252" t="s">
        <v>73</v>
      </c>
      <c r="AY1340" s="254" t="s">
        <v>134</v>
      </c>
    </row>
    <row r="1341" spans="2:51" s="244" customFormat="1" x14ac:dyDescent="0.4">
      <c r="B1341" s="245"/>
      <c r="D1341" s="246" t="s">
        <v>142</v>
      </c>
      <c r="E1341" s="247" t="s">
        <v>1</v>
      </c>
      <c r="F1341" s="248" t="s">
        <v>187</v>
      </c>
      <c r="H1341" s="247" t="s">
        <v>1</v>
      </c>
      <c r="L1341" s="245"/>
      <c r="M1341" s="249"/>
      <c r="N1341" s="250"/>
      <c r="O1341" s="250"/>
      <c r="P1341" s="250"/>
      <c r="Q1341" s="250"/>
      <c r="R1341" s="250"/>
      <c r="S1341" s="250"/>
      <c r="T1341" s="251"/>
      <c r="AT1341" s="247" t="s">
        <v>142</v>
      </c>
      <c r="AU1341" s="247" t="s">
        <v>83</v>
      </c>
      <c r="AV1341" s="244" t="s">
        <v>81</v>
      </c>
      <c r="AW1341" s="244" t="s">
        <v>30</v>
      </c>
      <c r="AX1341" s="244" t="s">
        <v>73</v>
      </c>
      <c r="AY1341" s="247" t="s">
        <v>134</v>
      </c>
    </row>
    <row r="1342" spans="2:51" s="252" customFormat="1" x14ac:dyDescent="0.4">
      <c r="B1342" s="253"/>
      <c r="D1342" s="246" t="s">
        <v>142</v>
      </c>
      <c r="E1342" s="254" t="s">
        <v>1</v>
      </c>
      <c r="F1342" s="255" t="s">
        <v>773</v>
      </c>
      <c r="H1342" s="256">
        <v>-1.8180000000000001</v>
      </c>
      <c r="L1342" s="253"/>
      <c r="M1342" s="257"/>
      <c r="N1342" s="258"/>
      <c r="O1342" s="258"/>
      <c r="P1342" s="258"/>
      <c r="Q1342" s="258"/>
      <c r="R1342" s="258"/>
      <c r="S1342" s="258"/>
      <c r="T1342" s="259"/>
      <c r="AT1342" s="254" t="s">
        <v>142</v>
      </c>
      <c r="AU1342" s="254" t="s">
        <v>83</v>
      </c>
      <c r="AV1342" s="252" t="s">
        <v>83</v>
      </c>
      <c r="AW1342" s="252" t="s">
        <v>30</v>
      </c>
      <c r="AX1342" s="252" t="s">
        <v>73</v>
      </c>
      <c r="AY1342" s="254" t="s">
        <v>134</v>
      </c>
    </row>
    <row r="1343" spans="2:51" s="244" customFormat="1" x14ac:dyDescent="0.4">
      <c r="B1343" s="245"/>
      <c r="D1343" s="246" t="s">
        <v>142</v>
      </c>
      <c r="E1343" s="247" t="s">
        <v>1</v>
      </c>
      <c r="F1343" s="248" t="s">
        <v>154</v>
      </c>
      <c r="H1343" s="247" t="s">
        <v>1</v>
      </c>
      <c r="L1343" s="245"/>
      <c r="M1343" s="249"/>
      <c r="N1343" s="250"/>
      <c r="O1343" s="250"/>
      <c r="P1343" s="250"/>
      <c r="Q1343" s="250"/>
      <c r="R1343" s="250"/>
      <c r="S1343" s="250"/>
      <c r="T1343" s="251"/>
      <c r="AT1343" s="247" t="s">
        <v>142</v>
      </c>
      <c r="AU1343" s="247" t="s">
        <v>83</v>
      </c>
      <c r="AV1343" s="244" t="s">
        <v>81</v>
      </c>
      <c r="AW1343" s="244" t="s">
        <v>30</v>
      </c>
      <c r="AX1343" s="244" t="s">
        <v>73</v>
      </c>
      <c r="AY1343" s="247" t="s">
        <v>134</v>
      </c>
    </row>
    <row r="1344" spans="2:51" s="252" customFormat="1" x14ac:dyDescent="0.4">
      <c r="B1344" s="253"/>
      <c r="D1344" s="246" t="s">
        <v>142</v>
      </c>
      <c r="E1344" s="254" t="s">
        <v>1</v>
      </c>
      <c r="F1344" s="255" t="s">
        <v>770</v>
      </c>
      <c r="H1344" s="256">
        <v>11.77</v>
      </c>
      <c r="L1344" s="253"/>
      <c r="M1344" s="257"/>
      <c r="N1344" s="258"/>
      <c r="O1344" s="258"/>
      <c r="P1344" s="258"/>
      <c r="Q1344" s="258"/>
      <c r="R1344" s="258"/>
      <c r="S1344" s="258"/>
      <c r="T1344" s="259"/>
      <c r="AT1344" s="254" t="s">
        <v>142</v>
      </c>
      <c r="AU1344" s="254" t="s">
        <v>83</v>
      </c>
      <c r="AV1344" s="252" t="s">
        <v>83</v>
      </c>
      <c r="AW1344" s="252" t="s">
        <v>30</v>
      </c>
      <c r="AX1344" s="252" t="s">
        <v>73</v>
      </c>
      <c r="AY1344" s="254" t="s">
        <v>134</v>
      </c>
    </row>
    <row r="1345" spans="2:51" s="252" customFormat="1" x14ac:dyDescent="0.4">
      <c r="B1345" s="253"/>
      <c r="D1345" s="246" t="s">
        <v>142</v>
      </c>
      <c r="E1345" s="254" t="s">
        <v>1</v>
      </c>
      <c r="F1345" s="255" t="s">
        <v>774</v>
      </c>
      <c r="H1345" s="256">
        <v>17.468</v>
      </c>
      <c r="L1345" s="253"/>
      <c r="M1345" s="257"/>
      <c r="N1345" s="258"/>
      <c r="O1345" s="258"/>
      <c r="P1345" s="258"/>
      <c r="Q1345" s="258"/>
      <c r="R1345" s="258"/>
      <c r="S1345" s="258"/>
      <c r="T1345" s="259"/>
      <c r="AT1345" s="254" t="s">
        <v>142</v>
      </c>
      <c r="AU1345" s="254" t="s">
        <v>83</v>
      </c>
      <c r="AV1345" s="252" t="s">
        <v>83</v>
      </c>
      <c r="AW1345" s="252" t="s">
        <v>30</v>
      </c>
      <c r="AX1345" s="252" t="s">
        <v>73</v>
      </c>
      <c r="AY1345" s="254" t="s">
        <v>134</v>
      </c>
    </row>
    <row r="1346" spans="2:51" s="244" customFormat="1" x14ac:dyDescent="0.4">
      <c r="B1346" s="245"/>
      <c r="D1346" s="246" t="s">
        <v>142</v>
      </c>
      <c r="E1346" s="247" t="s">
        <v>1</v>
      </c>
      <c r="F1346" s="248" t="s">
        <v>187</v>
      </c>
      <c r="H1346" s="247" t="s">
        <v>1</v>
      </c>
      <c r="L1346" s="245"/>
      <c r="M1346" s="249"/>
      <c r="N1346" s="250"/>
      <c r="O1346" s="250"/>
      <c r="P1346" s="250"/>
      <c r="Q1346" s="250"/>
      <c r="R1346" s="250"/>
      <c r="S1346" s="250"/>
      <c r="T1346" s="251"/>
      <c r="AT1346" s="247" t="s">
        <v>142</v>
      </c>
      <c r="AU1346" s="247" t="s">
        <v>83</v>
      </c>
      <c r="AV1346" s="244" t="s">
        <v>81</v>
      </c>
      <c r="AW1346" s="244" t="s">
        <v>30</v>
      </c>
      <c r="AX1346" s="244" t="s">
        <v>73</v>
      </c>
      <c r="AY1346" s="247" t="s">
        <v>134</v>
      </c>
    </row>
    <row r="1347" spans="2:51" s="252" customFormat="1" x14ac:dyDescent="0.4">
      <c r="B1347" s="253"/>
      <c r="D1347" s="246" t="s">
        <v>142</v>
      </c>
      <c r="E1347" s="254" t="s">
        <v>1</v>
      </c>
      <c r="F1347" s="255" t="s">
        <v>773</v>
      </c>
      <c r="H1347" s="256">
        <v>-1.8180000000000001</v>
      </c>
      <c r="L1347" s="253"/>
      <c r="M1347" s="257"/>
      <c r="N1347" s="258"/>
      <c r="O1347" s="258"/>
      <c r="P1347" s="258"/>
      <c r="Q1347" s="258"/>
      <c r="R1347" s="258"/>
      <c r="S1347" s="258"/>
      <c r="T1347" s="259"/>
      <c r="AT1347" s="254" t="s">
        <v>142</v>
      </c>
      <c r="AU1347" s="254" t="s">
        <v>83</v>
      </c>
      <c r="AV1347" s="252" t="s">
        <v>83</v>
      </c>
      <c r="AW1347" s="252" t="s">
        <v>30</v>
      </c>
      <c r="AX1347" s="252" t="s">
        <v>73</v>
      </c>
      <c r="AY1347" s="254" t="s">
        <v>134</v>
      </c>
    </row>
    <row r="1348" spans="2:51" s="244" customFormat="1" x14ac:dyDescent="0.4">
      <c r="B1348" s="245"/>
      <c r="D1348" s="246" t="s">
        <v>142</v>
      </c>
      <c r="E1348" s="247" t="s">
        <v>1</v>
      </c>
      <c r="F1348" s="248" t="s">
        <v>156</v>
      </c>
      <c r="H1348" s="247" t="s">
        <v>1</v>
      </c>
      <c r="L1348" s="245"/>
      <c r="M1348" s="249"/>
      <c r="N1348" s="250"/>
      <c r="O1348" s="250"/>
      <c r="P1348" s="250"/>
      <c r="Q1348" s="250"/>
      <c r="R1348" s="250"/>
      <c r="S1348" s="250"/>
      <c r="T1348" s="251"/>
      <c r="AT1348" s="247" t="s">
        <v>142</v>
      </c>
      <c r="AU1348" s="247" t="s">
        <v>83</v>
      </c>
      <c r="AV1348" s="244" t="s">
        <v>81</v>
      </c>
      <c r="AW1348" s="244" t="s">
        <v>30</v>
      </c>
      <c r="AX1348" s="244" t="s">
        <v>73</v>
      </c>
      <c r="AY1348" s="247" t="s">
        <v>134</v>
      </c>
    </row>
    <row r="1349" spans="2:51" s="252" customFormat="1" x14ac:dyDescent="0.4">
      <c r="B1349" s="253"/>
      <c r="D1349" s="246" t="s">
        <v>142</v>
      </c>
      <c r="E1349" s="254" t="s">
        <v>1</v>
      </c>
      <c r="F1349" s="255" t="s">
        <v>775</v>
      </c>
      <c r="H1349" s="256">
        <v>23.1</v>
      </c>
      <c r="L1349" s="253"/>
      <c r="M1349" s="257"/>
      <c r="N1349" s="258"/>
      <c r="O1349" s="258"/>
      <c r="P1349" s="258"/>
      <c r="Q1349" s="258"/>
      <c r="R1349" s="258"/>
      <c r="S1349" s="258"/>
      <c r="T1349" s="259"/>
      <c r="AT1349" s="254" t="s">
        <v>142</v>
      </c>
      <c r="AU1349" s="254" t="s">
        <v>83</v>
      </c>
      <c r="AV1349" s="252" t="s">
        <v>83</v>
      </c>
      <c r="AW1349" s="252" t="s">
        <v>30</v>
      </c>
      <c r="AX1349" s="252" t="s">
        <v>73</v>
      </c>
      <c r="AY1349" s="254" t="s">
        <v>134</v>
      </c>
    </row>
    <row r="1350" spans="2:51" s="252" customFormat="1" x14ac:dyDescent="0.4">
      <c r="B1350" s="253"/>
      <c r="D1350" s="246" t="s">
        <v>142</v>
      </c>
      <c r="E1350" s="254" t="s">
        <v>1</v>
      </c>
      <c r="F1350" s="255" t="s">
        <v>776</v>
      </c>
      <c r="H1350" s="256">
        <v>26.4</v>
      </c>
      <c r="L1350" s="253"/>
      <c r="M1350" s="257"/>
      <c r="N1350" s="258"/>
      <c r="O1350" s="258"/>
      <c r="P1350" s="258"/>
      <c r="Q1350" s="258"/>
      <c r="R1350" s="258"/>
      <c r="S1350" s="258"/>
      <c r="T1350" s="259"/>
      <c r="AT1350" s="254" t="s">
        <v>142</v>
      </c>
      <c r="AU1350" s="254" t="s">
        <v>83</v>
      </c>
      <c r="AV1350" s="252" t="s">
        <v>83</v>
      </c>
      <c r="AW1350" s="252" t="s">
        <v>30</v>
      </c>
      <c r="AX1350" s="252" t="s">
        <v>73</v>
      </c>
      <c r="AY1350" s="254" t="s">
        <v>134</v>
      </c>
    </row>
    <row r="1351" spans="2:51" s="244" customFormat="1" x14ac:dyDescent="0.4">
      <c r="B1351" s="245"/>
      <c r="D1351" s="246" t="s">
        <v>142</v>
      </c>
      <c r="E1351" s="247" t="s">
        <v>1</v>
      </c>
      <c r="F1351" s="248" t="s">
        <v>187</v>
      </c>
      <c r="H1351" s="247" t="s">
        <v>1</v>
      </c>
      <c r="L1351" s="245"/>
      <c r="M1351" s="249"/>
      <c r="N1351" s="250"/>
      <c r="O1351" s="250"/>
      <c r="P1351" s="250"/>
      <c r="Q1351" s="250"/>
      <c r="R1351" s="250"/>
      <c r="S1351" s="250"/>
      <c r="T1351" s="251"/>
      <c r="AT1351" s="247" t="s">
        <v>142</v>
      </c>
      <c r="AU1351" s="247" t="s">
        <v>83</v>
      </c>
      <c r="AV1351" s="244" t="s">
        <v>81</v>
      </c>
      <c r="AW1351" s="244" t="s">
        <v>30</v>
      </c>
      <c r="AX1351" s="244" t="s">
        <v>73</v>
      </c>
      <c r="AY1351" s="247" t="s">
        <v>134</v>
      </c>
    </row>
    <row r="1352" spans="2:51" s="252" customFormat="1" x14ac:dyDescent="0.4">
      <c r="B1352" s="253"/>
      <c r="D1352" s="246" t="s">
        <v>142</v>
      </c>
      <c r="E1352" s="254" t="s">
        <v>1</v>
      </c>
      <c r="F1352" s="255" t="s">
        <v>256</v>
      </c>
      <c r="H1352" s="256">
        <v>-2.371</v>
      </c>
      <c r="L1352" s="253"/>
      <c r="M1352" s="257"/>
      <c r="N1352" s="258"/>
      <c r="O1352" s="258"/>
      <c r="P1352" s="258"/>
      <c r="Q1352" s="258"/>
      <c r="R1352" s="258"/>
      <c r="S1352" s="258"/>
      <c r="T1352" s="259"/>
      <c r="AT1352" s="254" t="s">
        <v>142</v>
      </c>
      <c r="AU1352" s="254" t="s">
        <v>83</v>
      </c>
      <c r="AV1352" s="252" t="s">
        <v>83</v>
      </c>
      <c r="AW1352" s="252" t="s">
        <v>30</v>
      </c>
      <c r="AX1352" s="252" t="s">
        <v>73</v>
      </c>
      <c r="AY1352" s="254" t="s">
        <v>134</v>
      </c>
    </row>
    <row r="1353" spans="2:51" s="252" customFormat="1" x14ac:dyDescent="0.4">
      <c r="B1353" s="253"/>
      <c r="D1353" s="246" t="s">
        <v>142</v>
      </c>
      <c r="E1353" s="254" t="s">
        <v>1</v>
      </c>
      <c r="F1353" s="255" t="s">
        <v>773</v>
      </c>
      <c r="H1353" s="256">
        <v>-1.8180000000000001</v>
      </c>
      <c r="L1353" s="253"/>
      <c r="M1353" s="257"/>
      <c r="N1353" s="258"/>
      <c r="O1353" s="258"/>
      <c r="P1353" s="258"/>
      <c r="Q1353" s="258"/>
      <c r="R1353" s="258"/>
      <c r="S1353" s="258"/>
      <c r="T1353" s="259"/>
      <c r="AT1353" s="254" t="s">
        <v>142</v>
      </c>
      <c r="AU1353" s="254" t="s">
        <v>83</v>
      </c>
      <c r="AV1353" s="252" t="s">
        <v>83</v>
      </c>
      <c r="AW1353" s="252" t="s">
        <v>30</v>
      </c>
      <c r="AX1353" s="252" t="s">
        <v>73</v>
      </c>
      <c r="AY1353" s="254" t="s">
        <v>134</v>
      </c>
    </row>
    <row r="1354" spans="2:51" s="252" customFormat="1" x14ac:dyDescent="0.4">
      <c r="B1354" s="253"/>
      <c r="D1354" s="246" t="s">
        <v>142</v>
      </c>
      <c r="E1354" s="254" t="s">
        <v>1</v>
      </c>
      <c r="F1354" s="255" t="s">
        <v>766</v>
      </c>
      <c r="H1354" s="256">
        <v>-1.6160000000000001</v>
      </c>
      <c r="L1354" s="253"/>
      <c r="M1354" s="257"/>
      <c r="N1354" s="258"/>
      <c r="O1354" s="258"/>
      <c r="P1354" s="258"/>
      <c r="Q1354" s="258"/>
      <c r="R1354" s="258"/>
      <c r="S1354" s="258"/>
      <c r="T1354" s="259"/>
      <c r="AT1354" s="254" t="s">
        <v>142</v>
      </c>
      <c r="AU1354" s="254" t="s">
        <v>83</v>
      </c>
      <c r="AV1354" s="252" t="s">
        <v>83</v>
      </c>
      <c r="AW1354" s="252" t="s">
        <v>30</v>
      </c>
      <c r="AX1354" s="252" t="s">
        <v>73</v>
      </c>
      <c r="AY1354" s="254" t="s">
        <v>134</v>
      </c>
    </row>
    <row r="1355" spans="2:51" s="244" customFormat="1" x14ac:dyDescent="0.4">
      <c r="B1355" s="245"/>
      <c r="D1355" s="246" t="s">
        <v>142</v>
      </c>
      <c r="E1355" s="247" t="s">
        <v>1</v>
      </c>
      <c r="F1355" s="248" t="s">
        <v>158</v>
      </c>
      <c r="H1355" s="247" t="s">
        <v>1</v>
      </c>
      <c r="L1355" s="245"/>
      <c r="M1355" s="249"/>
      <c r="N1355" s="250"/>
      <c r="O1355" s="250"/>
      <c r="P1355" s="250"/>
      <c r="Q1355" s="250"/>
      <c r="R1355" s="250"/>
      <c r="S1355" s="250"/>
      <c r="T1355" s="251"/>
      <c r="AT1355" s="247" t="s">
        <v>142</v>
      </c>
      <c r="AU1355" s="247" t="s">
        <v>83</v>
      </c>
      <c r="AV1355" s="244" t="s">
        <v>81</v>
      </c>
      <c r="AW1355" s="244" t="s">
        <v>30</v>
      </c>
      <c r="AX1355" s="244" t="s">
        <v>73</v>
      </c>
      <c r="AY1355" s="247" t="s">
        <v>134</v>
      </c>
    </row>
    <row r="1356" spans="2:51" s="252" customFormat="1" x14ac:dyDescent="0.4">
      <c r="B1356" s="253"/>
      <c r="D1356" s="246" t="s">
        <v>142</v>
      </c>
      <c r="E1356" s="254" t="s">
        <v>1</v>
      </c>
      <c r="F1356" s="255" t="s">
        <v>777</v>
      </c>
      <c r="H1356" s="256">
        <v>11.858000000000001</v>
      </c>
      <c r="L1356" s="253"/>
      <c r="M1356" s="257"/>
      <c r="N1356" s="258"/>
      <c r="O1356" s="258"/>
      <c r="P1356" s="258"/>
      <c r="Q1356" s="258"/>
      <c r="R1356" s="258"/>
      <c r="S1356" s="258"/>
      <c r="T1356" s="259"/>
      <c r="AT1356" s="254" t="s">
        <v>142</v>
      </c>
      <c r="AU1356" s="254" t="s">
        <v>83</v>
      </c>
      <c r="AV1356" s="252" t="s">
        <v>83</v>
      </c>
      <c r="AW1356" s="252" t="s">
        <v>30</v>
      </c>
      <c r="AX1356" s="252" t="s">
        <v>73</v>
      </c>
      <c r="AY1356" s="254" t="s">
        <v>134</v>
      </c>
    </row>
    <row r="1357" spans="2:51" s="252" customFormat="1" x14ac:dyDescent="0.4">
      <c r="B1357" s="253"/>
      <c r="D1357" s="246" t="s">
        <v>142</v>
      </c>
      <c r="E1357" s="254" t="s">
        <v>1</v>
      </c>
      <c r="F1357" s="255" t="s">
        <v>778</v>
      </c>
      <c r="H1357" s="256">
        <v>17.841999999999999</v>
      </c>
      <c r="L1357" s="253"/>
      <c r="M1357" s="257"/>
      <c r="N1357" s="258"/>
      <c r="O1357" s="258"/>
      <c r="P1357" s="258"/>
      <c r="Q1357" s="258"/>
      <c r="R1357" s="258"/>
      <c r="S1357" s="258"/>
      <c r="T1357" s="259"/>
      <c r="AT1357" s="254" t="s">
        <v>142</v>
      </c>
      <c r="AU1357" s="254" t="s">
        <v>83</v>
      </c>
      <c r="AV1357" s="252" t="s">
        <v>83</v>
      </c>
      <c r="AW1357" s="252" t="s">
        <v>30</v>
      </c>
      <c r="AX1357" s="252" t="s">
        <v>73</v>
      </c>
      <c r="AY1357" s="254" t="s">
        <v>134</v>
      </c>
    </row>
    <row r="1358" spans="2:51" s="244" customFormat="1" x14ac:dyDescent="0.4">
      <c r="B1358" s="245"/>
      <c r="D1358" s="246" t="s">
        <v>142</v>
      </c>
      <c r="E1358" s="247" t="s">
        <v>1</v>
      </c>
      <c r="F1358" s="248" t="s">
        <v>187</v>
      </c>
      <c r="H1358" s="247" t="s">
        <v>1</v>
      </c>
      <c r="L1358" s="245"/>
      <c r="M1358" s="249"/>
      <c r="N1358" s="250"/>
      <c r="O1358" s="250"/>
      <c r="P1358" s="250"/>
      <c r="Q1358" s="250"/>
      <c r="R1358" s="250"/>
      <c r="S1358" s="250"/>
      <c r="T1358" s="251"/>
      <c r="AT1358" s="247" t="s">
        <v>142</v>
      </c>
      <c r="AU1358" s="247" t="s">
        <v>83</v>
      </c>
      <c r="AV1358" s="244" t="s">
        <v>81</v>
      </c>
      <c r="AW1358" s="244" t="s">
        <v>30</v>
      </c>
      <c r="AX1358" s="244" t="s">
        <v>73</v>
      </c>
      <c r="AY1358" s="247" t="s">
        <v>134</v>
      </c>
    </row>
    <row r="1359" spans="2:51" s="252" customFormat="1" x14ac:dyDescent="0.4">
      <c r="B1359" s="253"/>
      <c r="D1359" s="246" t="s">
        <v>142</v>
      </c>
      <c r="E1359" s="254" t="s">
        <v>1</v>
      </c>
      <c r="F1359" s="255" t="s">
        <v>779</v>
      </c>
      <c r="H1359" s="256">
        <v>-2.31</v>
      </c>
      <c r="L1359" s="253"/>
      <c r="M1359" s="257"/>
      <c r="N1359" s="258"/>
      <c r="O1359" s="258"/>
      <c r="P1359" s="258"/>
      <c r="Q1359" s="258"/>
      <c r="R1359" s="258"/>
      <c r="S1359" s="258"/>
      <c r="T1359" s="259"/>
      <c r="AT1359" s="254" t="s">
        <v>142</v>
      </c>
      <c r="AU1359" s="254" t="s">
        <v>83</v>
      </c>
      <c r="AV1359" s="252" t="s">
        <v>83</v>
      </c>
      <c r="AW1359" s="252" t="s">
        <v>30</v>
      </c>
      <c r="AX1359" s="252" t="s">
        <v>73</v>
      </c>
      <c r="AY1359" s="254" t="s">
        <v>134</v>
      </c>
    </row>
    <row r="1360" spans="2:51" s="244" customFormat="1" x14ac:dyDescent="0.4">
      <c r="B1360" s="245"/>
      <c r="D1360" s="246" t="s">
        <v>142</v>
      </c>
      <c r="E1360" s="247" t="s">
        <v>1</v>
      </c>
      <c r="F1360" s="248" t="s">
        <v>160</v>
      </c>
      <c r="H1360" s="247" t="s">
        <v>1</v>
      </c>
      <c r="L1360" s="245"/>
      <c r="M1360" s="249"/>
      <c r="N1360" s="250"/>
      <c r="O1360" s="250"/>
      <c r="P1360" s="250"/>
      <c r="Q1360" s="250"/>
      <c r="R1360" s="250"/>
      <c r="S1360" s="250"/>
      <c r="T1360" s="251"/>
      <c r="AT1360" s="247" t="s">
        <v>142</v>
      </c>
      <c r="AU1360" s="247" t="s">
        <v>83</v>
      </c>
      <c r="AV1360" s="244" t="s">
        <v>81</v>
      </c>
      <c r="AW1360" s="244" t="s">
        <v>30</v>
      </c>
      <c r="AX1360" s="244" t="s">
        <v>73</v>
      </c>
      <c r="AY1360" s="247" t="s">
        <v>134</v>
      </c>
    </row>
    <row r="1361" spans="1:65" s="252" customFormat="1" x14ac:dyDescent="0.4">
      <c r="B1361" s="253"/>
      <c r="D1361" s="246" t="s">
        <v>142</v>
      </c>
      <c r="E1361" s="254" t="s">
        <v>1</v>
      </c>
      <c r="F1361" s="255" t="s">
        <v>780</v>
      </c>
      <c r="H1361" s="256">
        <v>8.9320000000000004</v>
      </c>
      <c r="L1361" s="253"/>
      <c r="M1361" s="257"/>
      <c r="N1361" s="258"/>
      <c r="O1361" s="258"/>
      <c r="P1361" s="258"/>
      <c r="Q1361" s="258"/>
      <c r="R1361" s="258"/>
      <c r="S1361" s="258"/>
      <c r="T1361" s="259"/>
      <c r="AT1361" s="254" t="s">
        <v>142</v>
      </c>
      <c r="AU1361" s="254" t="s">
        <v>83</v>
      </c>
      <c r="AV1361" s="252" t="s">
        <v>83</v>
      </c>
      <c r="AW1361" s="252" t="s">
        <v>30</v>
      </c>
      <c r="AX1361" s="252" t="s">
        <v>73</v>
      </c>
      <c r="AY1361" s="254" t="s">
        <v>134</v>
      </c>
    </row>
    <row r="1362" spans="1:65" s="252" customFormat="1" x14ac:dyDescent="0.4">
      <c r="B1362" s="253"/>
      <c r="D1362" s="246" t="s">
        <v>142</v>
      </c>
      <c r="E1362" s="254" t="s">
        <v>1</v>
      </c>
      <c r="F1362" s="255" t="s">
        <v>777</v>
      </c>
      <c r="H1362" s="256">
        <v>11.858000000000001</v>
      </c>
      <c r="L1362" s="253"/>
      <c r="M1362" s="257"/>
      <c r="N1362" s="258"/>
      <c r="O1362" s="258"/>
      <c r="P1362" s="258"/>
      <c r="Q1362" s="258"/>
      <c r="R1362" s="258"/>
      <c r="S1362" s="258"/>
      <c r="T1362" s="259"/>
      <c r="AT1362" s="254" t="s">
        <v>142</v>
      </c>
      <c r="AU1362" s="254" t="s">
        <v>83</v>
      </c>
      <c r="AV1362" s="252" t="s">
        <v>83</v>
      </c>
      <c r="AW1362" s="252" t="s">
        <v>30</v>
      </c>
      <c r="AX1362" s="252" t="s">
        <v>73</v>
      </c>
      <c r="AY1362" s="254" t="s">
        <v>134</v>
      </c>
    </row>
    <row r="1363" spans="1:65" s="244" customFormat="1" x14ac:dyDescent="0.4">
      <c r="B1363" s="245"/>
      <c r="D1363" s="246" t="s">
        <v>142</v>
      </c>
      <c r="E1363" s="247" t="s">
        <v>1</v>
      </c>
      <c r="F1363" s="248" t="s">
        <v>187</v>
      </c>
      <c r="H1363" s="247" t="s">
        <v>1</v>
      </c>
      <c r="L1363" s="245"/>
      <c r="M1363" s="249"/>
      <c r="N1363" s="250"/>
      <c r="O1363" s="250"/>
      <c r="P1363" s="250"/>
      <c r="Q1363" s="250"/>
      <c r="R1363" s="250"/>
      <c r="S1363" s="250"/>
      <c r="T1363" s="251"/>
      <c r="AT1363" s="247" t="s">
        <v>142</v>
      </c>
      <c r="AU1363" s="247" t="s">
        <v>83</v>
      </c>
      <c r="AV1363" s="244" t="s">
        <v>81</v>
      </c>
      <c r="AW1363" s="244" t="s">
        <v>30</v>
      </c>
      <c r="AX1363" s="244" t="s">
        <v>73</v>
      </c>
      <c r="AY1363" s="247" t="s">
        <v>134</v>
      </c>
    </row>
    <row r="1364" spans="1:65" s="252" customFormat="1" x14ac:dyDescent="0.4">
      <c r="B1364" s="253"/>
      <c r="D1364" s="246" t="s">
        <v>142</v>
      </c>
      <c r="E1364" s="254" t="s">
        <v>1</v>
      </c>
      <c r="F1364" s="255" t="s">
        <v>773</v>
      </c>
      <c r="H1364" s="256">
        <v>-1.8180000000000001</v>
      </c>
      <c r="L1364" s="253"/>
      <c r="M1364" s="257"/>
      <c r="N1364" s="258"/>
      <c r="O1364" s="258"/>
      <c r="P1364" s="258"/>
      <c r="Q1364" s="258"/>
      <c r="R1364" s="258"/>
      <c r="S1364" s="258"/>
      <c r="T1364" s="259"/>
      <c r="AT1364" s="254" t="s">
        <v>142</v>
      </c>
      <c r="AU1364" s="254" t="s">
        <v>83</v>
      </c>
      <c r="AV1364" s="252" t="s">
        <v>83</v>
      </c>
      <c r="AW1364" s="252" t="s">
        <v>30</v>
      </c>
      <c r="AX1364" s="252" t="s">
        <v>73</v>
      </c>
      <c r="AY1364" s="254" t="s">
        <v>134</v>
      </c>
    </row>
    <row r="1365" spans="1:65" s="260" customFormat="1" x14ac:dyDescent="0.4">
      <c r="B1365" s="261"/>
      <c r="D1365" s="246" t="s">
        <v>142</v>
      </c>
      <c r="E1365" s="262" t="s">
        <v>1</v>
      </c>
      <c r="F1365" s="263" t="s">
        <v>164</v>
      </c>
      <c r="H1365" s="264">
        <v>177.70299999999997</v>
      </c>
      <c r="L1365" s="261"/>
      <c r="M1365" s="265"/>
      <c r="N1365" s="266"/>
      <c r="O1365" s="266"/>
      <c r="P1365" s="266"/>
      <c r="Q1365" s="266"/>
      <c r="R1365" s="266"/>
      <c r="S1365" s="266"/>
      <c r="T1365" s="267"/>
      <c r="AT1365" s="262" t="s">
        <v>142</v>
      </c>
      <c r="AU1365" s="262" t="s">
        <v>83</v>
      </c>
      <c r="AV1365" s="260" t="s">
        <v>140</v>
      </c>
      <c r="AW1365" s="260" t="s">
        <v>30</v>
      </c>
      <c r="AX1365" s="260" t="s">
        <v>81</v>
      </c>
      <c r="AY1365" s="262" t="s">
        <v>134</v>
      </c>
    </row>
    <row r="1366" spans="1:65" s="152" customFormat="1" ht="24.2" customHeight="1" x14ac:dyDescent="0.4">
      <c r="A1366" s="149"/>
      <c r="B1366" s="150"/>
      <c r="C1366" s="230" t="s">
        <v>814</v>
      </c>
      <c r="D1366" s="230" t="s">
        <v>136</v>
      </c>
      <c r="E1366" s="231" t="s">
        <v>815</v>
      </c>
      <c r="F1366" s="232" t="s">
        <v>816</v>
      </c>
      <c r="G1366" s="233" t="s">
        <v>175</v>
      </c>
      <c r="H1366" s="234">
        <v>6.4</v>
      </c>
      <c r="I1366" s="75">
        <v>800</v>
      </c>
      <c r="J1366" s="235">
        <f>ROUND(I1366*H1366,2)</f>
        <v>5120</v>
      </c>
      <c r="K1366" s="236"/>
      <c r="L1366" s="150"/>
      <c r="M1366" s="237" t="s">
        <v>1</v>
      </c>
      <c r="N1366" s="238" t="s">
        <v>38</v>
      </c>
      <c r="O1366" s="239"/>
      <c r="P1366" s="240">
        <f>O1366*H1366</f>
        <v>0</v>
      </c>
      <c r="Q1366" s="240">
        <v>6.3000000000000003E-4</v>
      </c>
      <c r="R1366" s="240">
        <f>Q1366*H1366</f>
        <v>4.032E-3</v>
      </c>
      <c r="S1366" s="240">
        <v>0</v>
      </c>
      <c r="T1366" s="241">
        <f>S1366*H1366</f>
        <v>0</v>
      </c>
      <c r="U1366" s="149"/>
      <c r="V1366" s="149"/>
      <c r="W1366" s="149"/>
      <c r="X1366" s="149"/>
      <c r="Y1366" s="149"/>
      <c r="Z1366" s="149"/>
      <c r="AA1366" s="149"/>
      <c r="AB1366" s="149"/>
      <c r="AC1366" s="149"/>
      <c r="AD1366" s="149"/>
      <c r="AE1366" s="149"/>
      <c r="AR1366" s="242" t="s">
        <v>307</v>
      </c>
      <c r="AT1366" s="242" t="s">
        <v>136</v>
      </c>
      <c r="AU1366" s="242" t="s">
        <v>83</v>
      </c>
      <c r="AY1366" s="142" t="s">
        <v>134</v>
      </c>
      <c r="BE1366" s="243">
        <f>IF(N1366="základní",J1366,0)</f>
        <v>5120</v>
      </c>
      <c r="BF1366" s="243">
        <f>IF(N1366="snížená",J1366,0)</f>
        <v>0</v>
      </c>
      <c r="BG1366" s="243">
        <f>IF(N1366="zákl. přenesená",J1366,0)</f>
        <v>0</v>
      </c>
      <c r="BH1366" s="243">
        <f>IF(N1366="sníž. přenesená",J1366,0)</f>
        <v>0</v>
      </c>
      <c r="BI1366" s="243">
        <f>IF(N1366="nulová",J1366,0)</f>
        <v>0</v>
      </c>
      <c r="BJ1366" s="142" t="s">
        <v>81</v>
      </c>
      <c r="BK1366" s="243">
        <f>ROUND(I1366*H1366,2)</f>
        <v>5120</v>
      </c>
      <c r="BL1366" s="142" t="s">
        <v>307</v>
      </c>
      <c r="BM1366" s="242" t="s">
        <v>817</v>
      </c>
    </row>
    <row r="1367" spans="1:65" s="244" customFormat="1" x14ac:dyDescent="0.4">
      <c r="B1367" s="245"/>
      <c r="D1367" s="246" t="s">
        <v>142</v>
      </c>
      <c r="E1367" s="247" t="s">
        <v>1</v>
      </c>
      <c r="F1367" s="248" t="s">
        <v>301</v>
      </c>
      <c r="H1367" s="247" t="s">
        <v>1</v>
      </c>
      <c r="L1367" s="245"/>
      <c r="M1367" s="249"/>
      <c r="N1367" s="250"/>
      <c r="O1367" s="250"/>
      <c r="P1367" s="250"/>
      <c r="Q1367" s="250"/>
      <c r="R1367" s="250"/>
      <c r="S1367" s="250"/>
      <c r="T1367" s="251"/>
      <c r="AT1367" s="247" t="s">
        <v>142</v>
      </c>
      <c r="AU1367" s="247" t="s">
        <v>83</v>
      </c>
      <c r="AV1367" s="244" t="s">
        <v>81</v>
      </c>
      <c r="AW1367" s="244" t="s">
        <v>30</v>
      </c>
      <c r="AX1367" s="244" t="s">
        <v>73</v>
      </c>
      <c r="AY1367" s="247" t="s">
        <v>134</v>
      </c>
    </row>
    <row r="1368" spans="1:65" s="252" customFormat="1" x14ac:dyDescent="0.4">
      <c r="B1368" s="253"/>
      <c r="D1368" s="246" t="s">
        <v>142</v>
      </c>
      <c r="E1368" s="254" t="s">
        <v>1</v>
      </c>
      <c r="F1368" s="255" t="s">
        <v>818</v>
      </c>
      <c r="H1368" s="256">
        <v>6.4</v>
      </c>
      <c r="L1368" s="253"/>
      <c r="M1368" s="257"/>
      <c r="N1368" s="258"/>
      <c r="O1368" s="258"/>
      <c r="P1368" s="258"/>
      <c r="Q1368" s="258"/>
      <c r="R1368" s="258"/>
      <c r="S1368" s="258"/>
      <c r="T1368" s="259"/>
      <c r="AT1368" s="254" t="s">
        <v>142</v>
      </c>
      <c r="AU1368" s="254" t="s">
        <v>83</v>
      </c>
      <c r="AV1368" s="252" t="s">
        <v>83</v>
      </c>
      <c r="AW1368" s="252" t="s">
        <v>30</v>
      </c>
      <c r="AX1368" s="252" t="s">
        <v>73</v>
      </c>
      <c r="AY1368" s="254" t="s">
        <v>134</v>
      </c>
    </row>
    <row r="1369" spans="1:65" s="260" customFormat="1" x14ac:dyDescent="0.4">
      <c r="B1369" s="261"/>
      <c r="D1369" s="246" t="s">
        <v>142</v>
      </c>
      <c r="E1369" s="262" t="s">
        <v>1</v>
      </c>
      <c r="F1369" s="263" t="s">
        <v>164</v>
      </c>
      <c r="H1369" s="264">
        <v>6.4</v>
      </c>
      <c r="L1369" s="261"/>
      <c r="M1369" s="265"/>
      <c r="N1369" s="266"/>
      <c r="O1369" s="266"/>
      <c r="P1369" s="266"/>
      <c r="Q1369" s="266"/>
      <c r="R1369" s="266"/>
      <c r="S1369" s="266"/>
      <c r="T1369" s="267"/>
      <c r="AT1369" s="262" t="s">
        <v>142</v>
      </c>
      <c r="AU1369" s="262" t="s">
        <v>83</v>
      </c>
      <c r="AV1369" s="260" t="s">
        <v>140</v>
      </c>
      <c r="AW1369" s="260" t="s">
        <v>30</v>
      </c>
      <c r="AX1369" s="260" t="s">
        <v>81</v>
      </c>
      <c r="AY1369" s="262" t="s">
        <v>134</v>
      </c>
    </row>
    <row r="1370" spans="1:65" s="152" customFormat="1" ht="16.5" customHeight="1" x14ac:dyDescent="0.4">
      <c r="A1370" s="149"/>
      <c r="B1370" s="150"/>
      <c r="C1370" s="268" t="s">
        <v>819</v>
      </c>
      <c r="D1370" s="268" t="s">
        <v>292</v>
      </c>
      <c r="E1370" s="269" t="s">
        <v>820</v>
      </c>
      <c r="F1370" s="270" t="s">
        <v>821</v>
      </c>
      <c r="G1370" s="271" t="s">
        <v>175</v>
      </c>
      <c r="H1370" s="272">
        <v>7.04</v>
      </c>
      <c r="I1370" s="76">
        <v>1500</v>
      </c>
      <c r="J1370" s="273">
        <f>ROUND(I1370*H1370,2)</f>
        <v>10560</v>
      </c>
      <c r="K1370" s="274"/>
      <c r="L1370" s="275"/>
      <c r="M1370" s="276" t="s">
        <v>1</v>
      </c>
      <c r="N1370" s="277" t="s">
        <v>38</v>
      </c>
      <c r="O1370" s="239"/>
      <c r="P1370" s="240">
        <f>O1370*H1370</f>
        <v>0</v>
      </c>
      <c r="Q1370" s="240">
        <v>7.4999999999999997E-3</v>
      </c>
      <c r="R1370" s="240">
        <f>Q1370*H1370</f>
        <v>5.28E-2</v>
      </c>
      <c r="S1370" s="240">
        <v>0</v>
      </c>
      <c r="T1370" s="241">
        <f>S1370*H1370</f>
        <v>0</v>
      </c>
      <c r="U1370" s="149"/>
      <c r="V1370" s="149"/>
      <c r="W1370" s="149"/>
      <c r="X1370" s="149"/>
      <c r="Y1370" s="149"/>
      <c r="Z1370" s="149"/>
      <c r="AA1370" s="149"/>
      <c r="AB1370" s="149"/>
      <c r="AC1370" s="149"/>
      <c r="AD1370" s="149"/>
      <c r="AE1370" s="149"/>
      <c r="AR1370" s="242" t="s">
        <v>379</v>
      </c>
      <c r="AT1370" s="242" t="s">
        <v>292</v>
      </c>
      <c r="AU1370" s="242" t="s">
        <v>83</v>
      </c>
      <c r="AY1370" s="142" t="s">
        <v>134</v>
      </c>
      <c r="BE1370" s="243">
        <f>IF(N1370="základní",J1370,0)</f>
        <v>10560</v>
      </c>
      <c r="BF1370" s="243">
        <f>IF(N1370="snížená",J1370,0)</f>
        <v>0</v>
      </c>
      <c r="BG1370" s="243">
        <f>IF(N1370="zákl. přenesená",J1370,0)</f>
        <v>0</v>
      </c>
      <c r="BH1370" s="243">
        <f>IF(N1370="sníž. přenesená",J1370,0)</f>
        <v>0</v>
      </c>
      <c r="BI1370" s="243">
        <f>IF(N1370="nulová",J1370,0)</f>
        <v>0</v>
      </c>
      <c r="BJ1370" s="142" t="s">
        <v>81</v>
      </c>
      <c r="BK1370" s="243">
        <f>ROUND(I1370*H1370,2)</f>
        <v>10560</v>
      </c>
      <c r="BL1370" s="142" t="s">
        <v>307</v>
      </c>
      <c r="BM1370" s="242" t="s">
        <v>822</v>
      </c>
    </row>
    <row r="1371" spans="1:65" s="252" customFormat="1" x14ac:dyDescent="0.4">
      <c r="B1371" s="253"/>
      <c r="D1371" s="246" t="s">
        <v>142</v>
      </c>
      <c r="F1371" s="255" t="s">
        <v>823</v>
      </c>
      <c r="H1371" s="256">
        <v>7.04</v>
      </c>
      <c r="L1371" s="253"/>
      <c r="M1371" s="257"/>
      <c r="N1371" s="258"/>
      <c r="O1371" s="258"/>
      <c r="P1371" s="258"/>
      <c r="Q1371" s="258"/>
      <c r="R1371" s="258"/>
      <c r="S1371" s="258"/>
      <c r="T1371" s="259"/>
      <c r="AT1371" s="254" t="s">
        <v>142</v>
      </c>
      <c r="AU1371" s="254" t="s">
        <v>83</v>
      </c>
      <c r="AV1371" s="252" t="s">
        <v>83</v>
      </c>
      <c r="AW1371" s="252" t="s">
        <v>3</v>
      </c>
      <c r="AX1371" s="252" t="s">
        <v>81</v>
      </c>
      <c r="AY1371" s="254" t="s">
        <v>134</v>
      </c>
    </row>
    <row r="1372" spans="1:65" s="152" customFormat="1" ht="16.5" customHeight="1" x14ac:dyDescent="0.4">
      <c r="A1372" s="149"/>
      <c r="B1372" s="150"/>
      <c r="C1372" s="230" t="s">
        <v>824</v>
      </c>
      <c r="D1372" s="230" t="s">
        <v>136</v>
      </c>
      <c r="E1372" s="231" t="s">
        <v>825</v>
      </c>
      <c r="F1372" s="232" t="s">
        <v>826</v>
      </c>
      <c r="G1372" s="233" t="s">
        <v>192</v>
      </c>
      <c r="H1372" s="234">
        <v>6.6</v>
      </c>
      <c r="I1372" s="75">
        <v>200</v>
      </c>
      <c r="J1372" s="235">
        <f>ROUND(I1372*H1372,2)</f>
        <v>1320</v>
      </c>
      <c r="K1372" s="236"/>
      <c r="L1372" s="150"/>
      <c r="M1372" s="237" t="s">
        <v>1</v>
      </c>
      <c r="N1372" s="238" t="s">
        <v>38</v>
      </c>
      <c r="O1372" s="239"/>
      <c r="P1372" s="240">
        <f>O1372*H1372</f>
        <v>0</v>
      </c>
      <c r="Q1372" s="240">
        <v>5.5000000000000003E-4</v>
      </c>
      <c r="R1372" s="240">
        <f>Q1372*H1372</f>
        <v>3.63E-3</v>
      </c>
      <c r="S1372" s="240">
        <v>0</v>
      </c>
      <c r="T1372" s="241">
        <f>S1372*H1372</f>
        <v>0</v>
      </c>
      <c r="U1372" s="149"/>
      <c r="V1372" s="149"/>
      <c r="W1372" s="149"/>
      <c r="X1372" s="149"/>
      <c r="Y1372" s="149"/>
      <c r="Z1372" s="149"/>
      <c r="AA1372" s="149"/>
      <c r="AB1372" s="149"/>
      <c r="AC1372" s="149"/>
      <c r="AD1372" s="149"/>
      <c r="AE1372" s="149"/>
      <c r="AR1372" s="242" t="s">
        <v>307</v>
      </c>
      <c r="AT1372" s="242" t="s">
        <v>136</v>
      </c>
      <c r="AU1372" s="242" t="s">
        <v>83</v>
      </c>
      <c r="AY1372" s="142" t="s">
        <v>134</v>
      </c>
      <c r="BE1372" s="243">
        <f>IF(N1372="základní",J1372,0)</f>
        <v>1320</v>
      </c>
      <c r="BF1372" s="243">
        <f>IF(N1372="snížená",J1372,0)</f>
        <v>0</v>
      </c>
      <c r="BG1372" s="243">
        <f>IF(N1372="zákl. přenesená",J1372,0)</f>
        <v>0</v>
      </c>
      <c r="BH1372" s="243">
        <f>IF(N1372="sníž. přenesená",J1372,0)</f>
        <v>0</v>
      </c>
      <c r="BI1372" s="243">
        <f>IF(N1372="nulová",J1372,0)</f>
        <v>0</v>
      </c>
      <c r="BJ1372" s="142" t="s">
        <v>81</v>
      </c>
      <c r="BK1372" s="243">
        <f>ROUND(I1372*H1372,2)</f>
        <v>1320</v>
      </c>
      <c r="BL1372" s="142" t="s">
        <v>307</v>
      </c>
      <c r="BM1372" s="242" t="s">
        <v>827</v>
      </c>
    </row>
    <row r="1373" spans="1:65" s="244" customFormat="1" x14ac:dyDescent="0.4">
      <c r="B1373" s="245"/>
      <c r="D1373" s="246" t="s">
        <v>142</v>
      </c>
      <c r="E1373" s="247" t="s">
        <v>1</v>
      </c>
      <c r="F1373" s="248" t="s">
        <v>144</v>
      </c>
      <c r="H1373" s="247" t="s">
        <v>1</v>
      </c>
      <c r="L1373" s="245"/>
      <c r="M1373" s="249"/>
      <c r="N1373" s="250"/>
      <c r="O1373" s="250"/>
      <c r="P1373" s="250"/>
      <c r="Q1373" s="250"/>
      <c r="R1373" s="250"/>
      <c r="S1373" s="250"/>
      <c r="T1373" s="251"/>
      <c r="AT1373" s="247" t="s">
        <v>142</v>
      </c>
      <c r="AU1373" s="247" t="s">
        <v>83</v>
      </c>
      <c r="AV1373" s="244" t="s">
        <v>81</v>
      </c>
      <c r="AW1373" s="244" t="s">
        <v>30</v>
      </c>
      <c r="AX1373" s="244" t="s">
        <v>73</v>
      </c>
      <c r="AY1373" s="247" t="s">
        <v>134</v>
      </c>
    </row>
    <row r="1374" spans="1:65" s="252" customFormat="1" x14ac:dyDescent="0.4">
      <c r="B1374" s="253"/>
      <c r="D1374" s="246" t="s">
        <v>142</v>
      </c>
      <c r="E1374" s="254" t="s">
        <v>1</v>
      </c>
      <c r="F1374" s="255" t="s">
        <v>828</v>
      </c>
      <c r="H1374" s="256">
        <v>2.2000000000000002</v>
      </c>
      <c r="L1374" s="253"/>
      <c r="M1374" s="257"/>
      <c r="N1374" s="258"/>
      <c r="O1374" s="258"/>
      <c r="P1374" s="258"/>
      <c r="Q1374" s="258"/>
      <c r="R1374" s="258"/>
      <c r="S1374" s="258"/>
      <c r="T1374" s="259"/>
      <c r="AT1374" s="254" t="s">
        <v>142</v>
      </c>
      <c r="AU1374" s="254" t="s">
        <v>83</v>
      </c>
      <c r="AV1374" s="252" t="s">
        <v>83</v>
      </c>
      <c r="AW1374" s="252" t="s">
        <v>30</v>
      </c>
      <c r="AX1374" s="252" t="s">
        <v>73</v>
      </c>
      <c r="AY1374" s="254" t="s">
        <v>134</v>
      </c>
    </row>
    <row r="1375" spans="1:65" s="244" customFormat="1" x14ac:dyDescent="0.4">
      <c r="B1375" s="245"/>
      <c r="D1375" s="246" t="s">
        <v>142</v>
      </c>
      <c r="E1375" s="247" t="s">
        <v>1</v>
      </c>
      <c r="F1375" s="248" t="s">
        <v>156</v>
      </c>
      <c r="H1375" s="247" t="s">
        <v>1</v>
      </c>
      <c r="L1375" s="245"/>
      <c r="M1375" s="249"/>
      <c r="N1375" s="250"/>
      <c r="O1375" s="250"/>
      <c r="P1375" s="250"/>
      <c r="Q1375" s="250"/>
      <c r="R1375" s="250"/>
      <c r="S1375" s="250"/>
      <c r="T1375" s="251"/>
      <c r="AT1375" s="247" t="s">
        <v>142</v>
      </c>
      <c r="AU1375" s="247" t="s">
        <v>83</v>
      </c>
      <c r="AV1375" s="244" t="s">
        <v>81</v>
      </c>
      <c r="AW1375" s="244" t="s">
        <v>30</v>
      </c>
      <c r="AX1375" s="244" t="s">
        <v>73</v>
      </c>
      <c r="AY1375" s="247" t="s">
        <v>134</v>
      </c>
    </row>
    <row r="1376" spans="1:65" s="252" customFormat="1" x14ac:dyDescent="0.4">
      <c r="B1376" s="253"/>
      <c r="D1376" s="246" t="s">
        <v>142</v>
      </c>
      <c r="E1376" s="254" t="s">
        <v>1</v>
      </c>
      <c r="F1376" s="255" t="s">
        <v>829</v>
      </c>
      <c r="H1376" s="256">
        <v>4.4000000000000004</v>
      </c>
      <c r="L1376" s="253"/>
      <c r="M1376" s="257"/>
      <c r="N1376" s="258"/>
      <c r="O1376" s="258"/>
      <c r="P1376" s="258"/>
      <c r="Q1376" s="258"/>
      <c r="R1376" s="258"/>
      <c r="S1376" s="258"/>
      <c r="T1376" s="259"/>
      <c r="AT1376" s="254" t="s">
        <v>142</v>
      </c>
      <c r="AU1376" s="254" t="s">
        <v>83</v>
      </c>
      <c r="AV1376" s="252" t="s">
        <v>83</v>
      </c>
      <c r="AW1376" s="252" t="s">
        <v>30</v>
      </c>
      <c r="AX1376" s="252" t="s">
        <v>73</v>
      </c>
      <c r="AY1376" s="254" t="s">
        <v>134</v>
      </c>
    </row>
    <row r="1377" spans="1:65" s="260" customFormat="1" x14ac:dyDescent="0.4">
      <c r="B1377" s="261"/>
      <c r="D1377" s="246" t="s">
        <v>142</v>
      </c>
      <c r="E1377" s="262" t="s">
        <v>1</v>
      </c>
      <c r="F1377" s="263" t="s">
        <v>164</v>
      </c>
      <c r="H1377" s="264">
        <v>6.6000000000000005</v>
      </c>
      <c r="L1377" s="261"/>
      <c r="M1377" s="265"/>
      <c r="N1377" s="266"/>
      <c r="O1377" s="266"/>
      <c r="P1377" s="266"/>
      <c r="Q1377" s="266"/>
      <c r="R1377" s="266"/>
      <c r="S1377" s="266"/>
      <c r="T1377" s="267"/>
      <c r="AT1377" s="262" t="s">
        <v>142</v>
      </c>
      <c r="AU1377" s="262" t="s">
        <v>83</v>
      </c>
      <c r="AV1377" s="260" t="s">
        <v>140</v>
      </c>
      <c r="AW1377" s="260" t="s">
        <v>30</v>
      </c>
      <c r="AX1377" s="260" t="s">
        <v>81</v>
      </c>
      <c r="AY1377" s="262" t="s">
        <v>134</v>
      </c>
    </row>
    <row r="1378" spans="1:65" s="152" customFormat="1" ht="16.5" customHeight="1" x14ac:dyDescent="0.4">
      <c r="A1378" s="149"/>
      <c r="B1378" s="150"/>
      <c r="C1378" s="230" t="s">
        <v>830</v>
      </c>
      <c r="D1378" s="230" t="s">
        <v>136</v>
      </c>
      <c r="E1378" s="231" t="s">
        <v>831</v>
      </c>
      <c r="F1378" s="232" t="s">
        <v>832</v>
      </c>
      <c r="G1378" s="233" t="s">
        <v>192</v>
      </c>
      <c r="H1378" s="234">
        <v>164.78</v>
      </c>
      <c r="I1378" s="75">
        <v>50</v>
      </c>
      <c r="J1378" s="235">
        <f>ROUND(I1378*H1378,2)</f>
        <v>8239</v>
      </c>
      <c r="K1378" s="236"/>
      <c r="L1378" s="150"/>
      <c r="M1378" s="237" t="s">
        <v>1</v>
      </c>
      <c r="N1378" s="238" t="s">
        <v>38</v>
      </c>
      <c r="O1378" s="239"/>
      <c r="P1378" s="240">
        <f>O1378*H1378</f>
        <v>0</v>
      </c>
      <c r="Q1378" s="240">
        <v>3.0000000000000001E-5</v>
      </c>
      <c r="R1378" s="240">
        <f>Q1378*H1378</f>
        <v>4.9434000000000006E-3</v>
      </c>
      <c r="S1378" s="240">
        <v>0</v>
      </c>
      <c r="T1378" s="241">
        <f>S1378*H1378</f>
        <v>0</v>
      </c>
      <c r="U1378" s="149"/>
      <c r="V1378" s="149"/>
      <c r="W1378" s="149"/>
      <c r="X1378" s="149"/>
      <c r="Y1378" s="149"/>
      <c r="Z1378" s="149"/>
      <c r="AA1378" s="149"/>
      <c r="AB1378" s="149"/>
      <c r="AC1378" s="149"/>
      <c r="AD1378" s="149"/>
      <c r="AE1378" s="149"/>
      <c r="AR1378" s="242" t="s">
        <v>307</v>
      </c>
      <c r="AT1378" s="242" t="s">
        <v>136</v>
      </c>
      <c r="AU1378" s="242" t="s">
        <v>83</v>
      </c>
      <c r="AY1378" s="142" t="s">
        <v>134</v>
      </c>
      <c r="BE1378" s="243">
        <f>IF(N1378="základní",J1378,0)</f>
        <v>8239</v>
      </c>
      <c r="BF1378" s="243">
        <f>IF(N1378="snížená",J1378,0)</f>
        <v>0</v>
      </c>
      <c r="BG1378" s="243">
        <f>IF(N1378="zákl. přenesená",J1378,0)</f>
        <v>0</v>
      </c>
      <c r="BH1378" s="243">
        <f>IF(N1378="sníž. přenesená",J1378,0)</f>
        <v>0</v>
      </c>
      <c r="BI1378" s="243">
        <f>IF(N1378="nulová",J1378,0)</f>
        <v>0</v>
      </c>
      <c r="BJ1378" s="142" t="s">
        <v>81</v>
      </c>
      <c r="BK1378" s="243">
        <f>ROUND(I1378*H1378,2)</f>
        <v>8239</v>
      </c>
      <c r="BL1378" s="142" t="s">
        <v>307</v>
      </c>
      <c r="BM1378" s="242" t="s">
        <v>833</v>
      </c>
    </row>
    <row r="1379" spans="1:65" s="244" customFormat="1" x14ac:dyDescent="0.4">
      <c r="B1379" s="245"/>
      <c r="D1379" s="246" t="s">
        <v>142</v>
      </c>
      <c r="E1379" s="247" t="s">
        <v>1</v>
      </c>
      <c r="F1379" s="248" t="s">
        <v>144</v>
      </c>
      <c r="H1379" s="247" t="s">
        <v>1</v>
      </c>
      <c r="L1379" s="245"/>
      <c r="M1379" s="249"/>
      <c r="N1379" s="250"/>
      <c r="O1379" s="250"/>
      <c r="P1379" s="250"/>
      <c r="Q1379" s="250"/>
      <c r="R1379" s="250"/>
      <c r="S1379" s="250"/>
      <c r="T1379" s="251"/>
      <c r="AT1379" s="247" t="s">
        <v>142</v>
      </c>
      <c r="AU1379" s="247" t="s">
        <v>83</v>
      </c>
      <c r="AV1379" s="244" t="s">
        <v>81</v>
      </c>
      <c r="AW1379" s="244" t="s">
        <v>30</v>
      </c>
      <c r="AX1379" s="244" t="s">
        <v>73</v>
      </c>
      <c r="AY1379" s="247" t="s">
        <v>134</v>
      </c>
    </row>
    <row r="1380" spans="1:65" s="252" customFormat="1" x14ac:dyDescent="0.4">
      <c r="B1380" s="253"/>
      <c r="D1380" s="246" t="s">
        <v>142</v>
      </c>
      <c r="E1380" s="254" t="s">
        <v>1</v>
      </c>
      <c r="F1380" s="255" t="s">
        <v>702</v>
      </c>
      <c r="H1380" s="256">
        <v>4.58</v>
      </c>
      <c r="L1380" s="253"/>
      <c r="M1380" s="257"/>
      <c r="N1380" s="258"/>
      <c r="O1380" s="258"/>
      <c r="P1380" s="258"/>
      <c r="Q1380" s="258"/>
      <c r="R1380" s="258"/>
      <c r="S1380" s="258"/>
      <c r="T1380" s="259"/>
      <c r="AT1380" s="254" t="s">
        <v>142</v>
      </c>
      <c r="AU1380" s="254" t="s">
        <v>83</v>
      </c>
      <c r="AV1380" s="252" t="s">
        <v>83</v>
      </c>
      <c r="AW1380" s="252" t="s">
        <v>30</v>
      </c>
      <c r="AX1380" s="252" t="s">
        <v>73</v>
      </c>
      <c r="AY1380" s="254" t="s">
        <v>134</v>
      </c>
    </row>
    <row r="1381" spans="1:65" s="252" customFormat="1" x14ac:dyDescent="0.4">
      <c r="B1381" s="253"/>
      <c r="D1381" s="246" t="s">
        <v>142</v>
      </c>
      <c r="E1381" s="254" t="s">
        <v>1</v>
      </c>
      <c r="F1381" s="255" t="s">
        <v>703</v>
      </c>
      <c r="H1381" s="256">
        <v>3.85</v>
      </c>
      <c r="L1381" s="253"/>
      <c r="M1381" s="257"/>
      <c r="N1381" s="258"/>
      <c r="O1381" s="258"/>
      <c r="P1381" s="258"/>
      <c r="Q1381" s="258"/>
      <c r="R1381" s="258"/>
      <c r="S1381" s="258"/>
      <c r="T1381" s="259"/>
      <c r="AT1381" s="254" t="s">
        <v>142</v>
      </c>
      <c r="AU1381" s="254" t="s">
        <v>83</v>
      </c>
      <c r="AV1381" s="252" t="s">
        <v>83</v>
      </c>
      <c r="AW1381" s="252" t="s">
        <v>30</v>
      </c>
      <c r="AX1381" s="252" t="s">
        <v>73</v>
      </c>
      <c r="AY1381" s="254" t="s">
        <v>134</v>
      </c>
    </row>
    <row r="1382" spans="1:65" s="252" customFormat="1" x14ac:dyDescent="0.4">
      <c r="B1382" s="253"/>
      <c r="D1382" s="246" t="s">
        <v>142</v>
      </c>
      <c r="E1382" s="254" t="s">
        <v>1</v>
      </c>
      <c r="F1382" s="255" t="s">
        <v>789</v>
      </c>
      <c r="H1382" s="256">
        <v>13.2</v>
      </c>
      <c r="L1382" s="253"/>
      <c r="M1382" s="257"/>
      <c r="N1382" s="258"/>
      <c r="O1382" s="258"/>
      <c r="P1382" s="258"/>
      <c r="Q1382" s="258"/>
      <c r="R1382" s="258"/>
      <c r="S1382" s="258"/>
      <c r="T1382" s="259"/>
      <c r="AT1382" s="254" t="s">
        <v>142</v>
      </c>
      <c r="AU1382" s="254" t="s">
        <v>83</v>
      </c>
      <c r="AV1382" s="252" t="s">
        <v>83</v>
      </c>
      <c r="AW1382" s="252" t="s">
        <v>30</v>
      </c>
      <c r="AX1382" s="252" t="s">
        <v>73</v>
      </c>
      <c r="AY1382" s="254" t="s">
        <v>134</v>
      </c>
    </row>
    <row r="1383" spans="1:65" s="244" customFormat="1" x14ac:dyDescent="0.4">
      <c r="B1383" s="245"/>
      <c r="D1383" s="246" t="s">
        <v>142</v>
      </c>
      <c r="E1383" s="247" t="s">
        <v>1</v>
      </c>
      <c r="F1383" s="248" t="s">
        <v>187</v>
      </c>
      <c r="H1383" s="247" t="s">
        <v>1</v>
      </c>
      <c r="L1383" s="245"/>
      <c r="M1383" s="249"/>
      <c r="N1383" s="250"/>
      <c r="O1383" s="250"/>
      <c r="P1383" s="250"/>
      <c r="Q1383" s="250"/>
      <c r="R1383" s="250"/>
      <c r="S1383" s="250"/>
      <c r="T1383" s="251"/>
      <c r="AT1383" s="247" t="s">
        <v>142</v>
      </c>
      <c r="AU1383" s="247" t="s">
        <v>83</v>
      </c>
      <c r="AV1383" s="244" t="s">
        <v>81</v>
      </c>
      <c r="AW1383" s="244" t="s">
        <v>30</v>
      </c>
      <c r="AX1383" s="244" t="s">
        <v>73</v>
      </c>
      <c r="AY1383" s="247" t="s">
        <v>134</v>
      </c>
    </row>
    <row r="1384" spans="1:65" s="252" customFormat="1" x14ac:dyDescent="0.4">
      <c r="B1384" s="253"/>
      <c r="D1384" s="246" t="s">
        <v>142</v>
      </c>
      <c r="E1384" s="254" t="s">
        <v>1</v>
      </c>
      <c r="F1384" s="255" t="s">
        <v>704</v>
      </c>
      <c r="H1384" s="256">
        <v>-0.8</v>
      </c>
      <c r="L1384" s="253"/>
      <c r="M1384" s="257"/>
      <c r="N1384" s="258"/>
      <c r="O1384" s="258"/>
      <c r="P1384" s="258"/>
      <c r="Q1384" s="258"/>
      <c r="R1384" s="258"/>
      <c r="S1384" s="258"/>
      <c r="T1384" s="259"/>
      <c r="AT1384" s="254" t="s">
        <v>142</v>
      </c>
      <c r="AU1384" s="254" t="s">
        <v>83</v>
      </c>
      <c r="AV1384" s="252" t="s">
        <v>83</v>
      </c>
      <c r="AW1384" s="252" t="s">
        <v>30</v>
      </c>
      <c r="AX1384" s="252" t="s">
        <v>73</v>
      </c>
      <c r="AY1384" s="254" t="s">
        <v>134</v>
      </c>
    </row>
    <row r="1385" spans="1:65" s="244" customFormat="1" x14ac:dyDescent="0.4">
      <c r="B1385" s="245"/>
      <c r="D1385" s="246" t="s">
        <v>142</v>
      </c>
      <c r="E1385" s="247" t="s">
        <v>1</v>
      </c>
      <c r="F1385" s="248" t="s">
        <v>146</v>
      </c>
      <c r="H1385" s="247" t="s">
        <v>1</v>
      </c>
      <c r="L1385" s="245"/>
      <c r="M1385" s="249"/>
      <c r="N1385" s="250"/>
      <c r="O1385" s="250"/>
      <c r="P1385" s="250"/>
      <c r="Q1385" s="250"/>
      <c r="R1385" s="250"/>
      <c r="S1385" s="250"/>
      <c r="T1385" s="251"/>
      <c r="AT1385" s="247" t="s">
        <v>142</v>
      </c>
      <c r="AU1385" s="247" t="s">
        <v>83</v>
      </c>
      <c r="AV1385" s="244" t="s">
        <v>81</v>
      </c>
      <c r="AW1385" s="244" t="s">
        <v>30</v>
      </c>
      <c r="AX1385" s="244" t="s">
        <v>73</v>
      </c>
      <c r="AY1385" s="247" t="s">
        <v>134</v>
      </c>
    </row>
    <row r="1386" spans="1:65" s="252" customFormat="1" x14ac:dyDescent="0.4">
      <c r="B1386" s="253"/>
      <c r="D1386" s="246" t="s">
        <v>142</v>
      </c>
      <c r="E1386" s="254" t="s">
        <v>1</v>
      </c>
      <c r="F1386" s="255" t="s">
        <v>705</v>
      </c>
      <c r="H1386" s="256">
        <v>3.15</v>
      </c>
      <c r="L1386" s="253"/>
      <c r="M1386" s="257"/>
      <c r="N1386" s="258"/>
      <c r="O1386" s="258"/>
      <c r="P1386" s="258"/>
      <c r="Q1386" s="258"/>
      <c r="R1386" s="258"/>
      <c r="S1386" s="258"/>
      <c r="T1386" s="259"/>
      <c r="AT1386" s="254" t="s">
        <v>142</v>
      </c>
      <c r="AU1386" s="254" t="s">
        <v>83</v>
      </c>
      <c r="AV1386" s="252" t="s">
        <v>83</v>
      </c>
      <c r="AW1386" s="252" t="s">
        <v>30</v>
      </c>
      <c r="AX1386" s="252" t="s">
        <v>73</v>
      </c>
      <c r="AY1386" s="254" t="s">
        <v>134</v>
      </c>
    </row>
    <row r="1387" spans="1:65" s="252" customFormat="1" x14ac:dyDescent="0.4">
      <c r="B1387" s="253"/>
      <c r="D1387" s="246" t="s">
        <v>142</v>
      </c>
      <c r="E1387" s="254" t="s">
        <v>1</v>
      </c>
      <c r="F1387" s="255" t="s">
        <v>706</v>
      </c>
      <c r="H1387" s="256">
        <v>3.88</v>
      </c>
      <c r="L1387" s="253"/>
      <c r="M1387" s="257"/>
      <c r="N1387" s="258"/>
      <c r="O1387" s="258"/>
      <c r="P1387" s="258"/>
      <c r="Q1387" s="258"/>
      <c r="R1387" s="258"/>
      <c r="S1387" s="258"/>
      <c r="T1387" s="259"/>
      <c r="AT1387" s="254" t="s">
        <v>142</v>
      </c>
      <c r="AU1387" s="254" t="s">
        <v>83</v>
      </c>
      <c r="AV1387" s="252" t="s">
        <v>83</v>
      </c>
      <c r="AW1387" s="252" t="s">
        <v>30</v>
      </c>
      <c r="AX1387" s="252" t="s">
        <v>73</v>
      </c>
      <c r="AY1387" s="254" t="s">
        <v>134</v>
      </c>
    </row>
    <row r="1388" spans="1:65" s="252" customFormat="1" x14ac:dyDescent="0.4">
      <c r="B1388" s="253"/>
      <c r="D1388" s="246" t="s">
        <v>142</v>
      </c>
      <c r="E1388" s="254" t="s">
        <v>1</v>
      </c>
      <c r="F1388" s="255" t="s">
        <v>790</v>
      </c>
      <c r="H1388" s="256">
        <v>8.8000000000000007</v>
      </c>
      <c r="L1388" s="253"/>
      <c r="M1388" s="257"/>
      <c r="N1388" s="258"/>
      <c r="O1388" s="258"/>
      <c r="P1388" s="258"/>
      <c r="Q1388" s="258"/>
      <c r="R1388" s="258"/>
      <c r="S1388" s="258"/>
      <c r="T1388" s="259"/>
      <c r="AT1388" s="254" t="s">
        <v>142</v>
      </c>
      <c r="AU1388" s="254" t="s">
        <v>83</v>
      </c>
      <c r="AV1388" s="252" t="s">
        <v>83</v>
      </c>
      <c r="AW1388" s="252" t="s">
        <v>30</v>
      </c>
      <c r="AX1388" s="252" t="s">
        <v>73</v>
      </c>
      <c r="AY1388" s="254" t="s">
        <v>134</v>
      </c>
    </row>
    <row r="1389" spans="1:65" s="244" customFormat="1" x14ac:dyDescent="0.4">
      <c r="B1389" s="245"/>
      <c r="D1389" s="246" t="s">
        <v>142</v>
      </c>
      <c r="E1389" s="247" t="s">
        <v>1</v>
      </c>
      <c r="F1389" s="248" t="s">
        <v>187</v>
      </c>
      <c r="H1389" s="247" t="s">
        <v>1</v>
      </c>
      <c r="L1389" s="245"/>
      <c r="M1389" s="249"/>
      <c r="N1389" s="250"/>
      <c r="O1389" s="250"/>
      <c r="P1389" s="250"/>
      <c r="Q1389" s="250"/>
      <c r="R1389" s="250"/>
      <c r="S1389" s="250"/>
      <c r="T1389" s="251"/>
      <c r="AT1389" s="247" t="s">
        <v>142</v>
      </c>
      <c r="AU1389" s="247" t="s">
        <v>83</v>
      </c>
      <c r="AV1389" s="244" t="s">
        <v>81</v>
      </c>
      <c r="AW1389" s="244" t="s">
        <v>30</v>
      </c>
      <c r="AX1389" s="244" t="s">
        <v>73</v>
      </c>
      <c r="AY1389" s="247" t="s">
        <v>134</v>
      </c>
    </row>
    <row r="1390" spans="1:65" s="252" customFormat="1" x14ac:dyDescent="0.4">
      <c r="B1390" s="253"/>
      <c r="D1390" s="246" t="s">
        <v>142</v>
      </c>
      <c r="E1390" s="254" t="s">
        <v>1</v>
      </c>
      <c r="F1390" s="255" t="s">
        <v>707</v>
      </c>
      <c r="H1390" s="256">
        <v>-1.6</v>
      </c>
      <c r="L1390" s="253"/>
      <c r="M1390" s="257"/>
      <c r="N1390" s="258"/>
      <c r="O1390" s="258"/>
      <c r="P1390" s="258"/>
      <c r="Q1390" s="258"/>
      <c r="R1390" s="258"/>
      <c r="S1390" s="258"/>
      <c r="T1390" s="259"/>
      <c r="AT1390" s="254" t="s">
        <v>142</v>
      </c>
      <c r="AU1390" s="254" t="s">
        <v>83</v>
      </c>
      <c r="AV1390" s="252" t="s">
        <v>83</v>
      </c>
      <c r="AW1390" s="252" t="s">
        <v>30</v>
      </c>
      <c r="AX1390" s="252" t="s">
        <v>73</v>
      </c>
      <c r="AY1390" s="254" t="s">
        <v>134</v>
      </c>
    </row>
    <row r="1391" spans="1:65" s="244" customFormat="1" x14ac:dyDescent="0.4">
      <c r="B1391" s="245"/>
      <c r="D1391" s="246" t="s">
        <v>142</v>
      </c>
      <c r="E1391" s="247" t="s">
        <v>1</v>
      </c>
      <c r="F1391" s="248" t="s">
        <v>150</v>
      </c>
      <c r="H1391" s="247" t="s">
        <v>1</v>
      </c>
      <c r="L1391" s="245"/>
      <c r="M1391" s="249"/>
      <c r="N1391" s="250"/>
      <c r="O1391" s="250"/>
      <c r="P1391" s="250"/>
      <c r="Q1391" s="250"/>
      <c r="R1391" s="250"/>
      <c r="S1391" s="250"/>
      <c r="T1391" s="251"/>
      <c r="AT1391" s="247" t="s">
        <v>142</v>
      </c>
      <c r="AU1391" s="247" t="s">
        <v>83</v>
      </c>
      <c r="AV1391" s="244" t="s">
        <v>81</v>
      </c>
      <c r="AW1391" s="244" t="s">
        <v>30</v>
      </c>
      <c r="AX1391" s="244" t="s">
        <v>73</v>
      </c>
      <c r="AY1391" s="247" t="s">
        <v>134</v>
      </c>
    </row>
    <row r="1392" spans="1:65" s="252" customFormat="1" x14ac:dyDescent="0.4">
      <c r="B1392" s="253"/>
      <c r="D1392" s="246" t="s">
        <v>142</v>
      </c>
      <c r="E1392" s="254" t="s">
        <v>1</v>
      </c>
      <c r="F1392" s="255" t="s">
        <v>709</v>
      </c>
      <c r="H1392" s="256">
        <v>2.38</v>
      </c>
      <c r="L1392" s="253"/>
      <c r="M1392" s="257"/>
      <c r="N1392" s="258"/>
      <c r="O1392" s="258"/>
      <c r="P1392" s="258"/>
      <c r="Q1392" s="258"/>
      <c r="R1392" s="258"/>
      <c r="S1392" s="258"/>
      <c r="T1392" s="259"/>
      <c r="AT1392" s="254" t="s">
        <v>142</v>
      </c>
      <c r="AU1392" s="254" t="s">
        <v>83</v>
      </c>
      <c r="AV1392" s="252" t="s">
        <v>83</v>
      </c>
      <c r="AW1392" s="252" t="s">
        <v>30</v>
      </c>
      <c r="AX1392" s="252" t="s">
        <v>73</v>
      </c>
      <c r="AY1392" s="254" t="s">
        <v>134</v>
      </c>
    </row>
    <row r="1393" spans="2:51" s="252" customFormat="1" x14ac:dyDescent="0.4">
      <c r="B1393" s="253"/>
      <c r="D1393" s="246" t="s">
        <v>142</v>
      </c>
      <c r="E1393" s="254" t="s">
        <v>1</v>
      </c>
      <c r="F1393" s="255" t="s">
        <v>710</v>
      </c>
      <c r="H1393" s="256">
        <v>5.35</v>
      </c>
      <c r="L1393" s="253"/>
      <c r="M1393" s="257"/>
      <c r="N1393" s="258"/>
      <c r="O1393" s="258"/>
      <c r="P1393" s="258"/>
      <c r="Q1393" s="258"/>
      <c r="R1393" s="258"/>
      <c r="S1393" s="258"/>
      <c r="T1393" s="259"/>
      <c r="AT1393" s="254" t="s">
        <v>142</v>
      </c>
      <c r="AU1393" s="254" t="s">
        <v>83</v>
      </c>
      <c r="AV1393" s="252" t="s">
        <v>83</v>
      </c>
      <c r="AW1393" s="252" t="s">
        <v>30</v>
      </c>
      <c r="AX1393" s="252" t="s">
        <v>73</v>
      </c>
      <c r="AY1393" s="254" t="s">
        <v>134</v>
      </c>
    </row>
    <row r="1394" spans="2:51" s="252" customFormat="1" x14ac:dyDescent="0.4">
      <c r="B1394" s="253"/>
      <c r="D1394" s="246" t="s">
        <v>142</v>
      </c>
      <c r="E1394" s="254" t="s">
        <v>1</v>
      </c>
      <c r="F1394" s="255" t="s">
        <v>790</v>
      </c>
      <c r="H1394" s="256">
        <v>8.8000000000000007</v>
      </c>
      <c r="L1394" s="253"/>
      <c r="M1394" s="257"/>
      <c r="N1394" s="258"/>
      <c r="O1394" s="258"/>
      <c r="P1394" s="258"/>
      <c r="Q1394" s="258"/>
      <c r="R1394" s="258"/>
      <c r="S1394" s="258"/>
      <c r="T1394" s="259"/>
      <c r="AT1394" s="254" t="s">
        <v>142</v>
      </c>
      <c r="AU1394" s="254" t="s">
        <v>83</v>
      </c>
      <c r="AV1394" s="252" t="s">
        <v>83</v>
      </c>
      <c r="AW1394" s="252" t="s">
        <v>30</v>
      </c>
      <c r="AX1394" s="252" t="s">
        <v>73</v>
      </c>
      <c r="AY1394" s="254" t="s">
        <v>134</v>
      </c>
    </row>
    <row r="1395" spans="2:51" s="244" customFormat="1" x14ac:dyDescent="0.4">
      <c r="B1395" s="245"/>
      <c r="D1395" s="246" t="s">
        <v>142</v>
      </c>
      <c r="E1395" s="247" t="s">
        <v>1</v>
      </c>
      <c r="F1395" s="248" t="s">
        <v>187</v>
      </c>
      <c r="H1395" s="247" t="s">
        <v>1</v>
      </c>
      <c r="L1395" s="245"/>
      <c r="M1395" s="249"/>
      <c r="N1395" s="250"/>
      <c r="O1395" s="250"/>
      <c r="P1395" s="250"/>
      <c r="Q1395" s="250"/>
      <c r="R1395" s="250"/>
      <c r="S1395" s="250"/>
      <c r="T1395" s="251"/>
      <c r="AT1395" s="247" t="s">
        <v>142</v>
      </c>
      <c r="AU1395" s="247" t="s">
        <v>83</v>
      </c>
      <c r="AV1395" s="244" t="s">
        <v>81</v>
      </c>
      <c r="AW1395" s="244" t="s">
        <v>30</v>
      </c>
      <c r="AX1395" s="244" t="s">
        <v>73</v>
      </c>
      <c r="AY1395" s="247" t="s">
        <v>134</v>
      </c>
    </row>
    <row r="1396" spans="2:51" s="252" customFormat="1" x14ac:dyDescent="0.4">
      <c r="B1396" s="253"/>
      <c r="D1396" s="246" t="s">
        <v>142</v>
      </c>
      <c r="E1396" s="254" t="s">
        <v>1</v>
      </c>
      <c r="F1396" s="255" t="s">
        <v>704</v>
      </c>
      <c r="H1396" s="256">
        <v>-0.8</v>
      </c>
      <c r="L1396" s="253"/>
      <c r="M1396" s="257"/>
      <c r="N1396" s="258"/>
      <c r="O1396" s="258"/>
      <c r="P1396" s="258"/>
      <c r="Q1396" s="258"/>
      <c r="R1396" s="258"/>
      <c r="S1396" s="258"/>
      <c r="T1396" s="259"/>
      <c r="AT1396" s="254" t="s">
        <v>142</v>
      </c>
      <c r="AU1396" s="254" t="s">
        <v>83</v>
      </c>
      <c r="AV1396" s="252" t="s">
        <v>83</v>
      </c>
      <c r="AW1396" s="252" t="s">
        <v>30</v>
      </c>
      <c r="AX1396" s="252" t="s">
        <v>73</v>
      </c>
      <c r="AY1396" s="254" t="s">
        <v>134</v>
      </c>
    </row>
    <row r="1397" spans="2:51" s="244" customFormat="1" x14ac:dyDescent="0.4">
      <c r="B1397" s="245"/>
      <c r="D1397" s="246" t="s">
        <v>142</v>
      </c>
      <c r="E1397" s="247" t="s">
        <v>1</v>
      </c>
      <c r="F1397" s="248" t="s">
        <v>152</v>
      </c>
      <c r="H1397" s="247" t="s">
        <v>1</v>
      </c>
      <c r="L1397" s="245"/>
      <c r="M1397" s="249"/>
      <c r="N1397" s="250"/>
      <c r="O1397" s="250"/>
      <c r="P1397" s="250"/>
      <c r="Q1397" s="250"/>
      <c r="R1397" s="250"/>
      <c r="S1397" s="250"/>
      <c r="T1397" s="251"/>
      <c r="AT1397" s="247" t="s">
        <v>142</v>
      </c>
      <c r="AU1397" s="247" t="s">
        <v>83</v>
      </c>
      <c r="AV1397" s="244" t="s">
        <v>81</v>
      </c>
      <c r="AW1397" s="244" t="s">
        <v>30</v>
      </c>
      <c r="AX1397" s="244" t="s">
        <v>73</v>
      </c>
      <c r="AY1397" s="247" t="s">
        <v>134</v>
      </c>
    </row>
    <row r="1398" spans="2:51" s="252" customFormat="1" x14ac:dyDescent="0.4">
      <c r="B1398" s="253"/>
      <c r="D1398" s="246" t="s">
        <v>142</v>
      </c>
      <c r="E1398" s="254" t="s">
        <v>1</v>
      </c>
      <c r="F1398" s="255" t="s">
        <v>711</v>
      </c>
      <c r="H1398" s="256">
        <v>2.6</v>
      </c>
      <c r="L1398" s="253"/>
      <c r="M1398" s="257"/>
      <c r="N1398" s="258"/>
      <c r="O1398" s="258"/>
      <c r="P1398" s="258"/>
      <c r="Q1398" s="258"/>
      <c r="R1398" s="258"/>
      <c r="S1398" s="258"/>
      <c r="T1398" s="259"/>
      <c r="AT1398" s="254" t="s">
        <v>142</v>
      </c>
      <c r="AU1398" s="254" t="s">
        <v>83</v>
      </c>
      <c r="AV1398" s="252" t="s">
        <v>83</v>
      </c>
      <c r="AW1398" s="252" t="s">
        <v>30</v>
      </c>
      <c r="AX1398" s="252" t="s">
        <v>73</v>
      </c>
      <c r="AY1398" s="254" t="s">
        <v>134</v>
      </c>
    </row>
    <row r="1399" spans="2:51" s="252" customFormat="1" x14ac:dyDescent="0.4">
      <c r="B1399" s="253"/>
      <c r="D1399" s="246" t="s">
        <v>142</v>
      </c>
      <c r="E1399" s="254" t="s">
        <v>1</v>
      </c>
      <c r="F1399" s="255" t="s">
        <v>710</v>
      </c>
      <c r="H1399" s="256">
        <v>5.35</v>
      </c>
      <c r="L1399" s="253"/>
      <c r="M1399" s="257"/>
      <c r="N1399" s="258"/>
      <c r="O1399" s="258"/>
      <c r="P1399" s="258"/>
      <c r="Q1399" s="258"/>
      <c r="R1399" s="258"/>
      <c r="S1399" s="258"/>
      <c r="T1399" s="259"/>
      <c r="AT1399" s="254" t="s">
        <v>142</v>
      </c>
      <c r="AU1399" s="254" t="s">
        <v>83</v>
      </c>
      <c r="AV1399" s="252" t="s">
        <v>83</v>
      </c>
      <c r="AW1399" s="252" t="s">
        <v>30</v>
      </c>
      <c r="AX1399" s="252" t="s">
        <v>73</v>
      </c>
      <c r="AY1399" s="254" t="s">
        <v>134</v>
      </c>
    </row>
    <row r="1400" spans="2:51" s="252" customFormat="1" x14ac:dyDescent="0.4">
      <c r="B1400" s="253"/>
      <c r="D1400" s="246" t="s">
        <v>142</v>
      </c>
      <c r="E1400" s="254" t="s">
        <v>1</v>
      </c>
      <c r="F1400" s="255" t="s">
        <v>790</v>
      </c>
      <c r="H1400" s="256">
        <v>8.8000000000000007</v>
      </c>
      <c r="L1400" s="253"/>
      <c r="M1400" s="257"/>
      <c r="N1400" s="258"/>
      <c r="O1400" s="258"/>
      <c r="P1400" s="258"/>
      <c r="Q1400" s="258"/>
      <c r="R1400" s="258"/>
      <c r="S1400" s="258"/>
      <c r="T1400" s="259"/>
      <c r="AT1400" s="254" t="s">
        <v>142</v>
      </c>
      <c r="AU1400" s="254" t="s">
        <v>83</v>
      </c>
      <c r="AV1400" s="252" t="s">
        <v>83</v>
      </c>
      <c r="AW1400" s="252" t="s">
        <v>30</v>
      </c>
      <c r="AX1400" s="252" t="s">
        <v>73</v>
      </c>
      <c r="AY1400" s="254" t="s">
        <v>134</v>
      </c>
    </row>
    <row r="1401" spans="2:51" s="244" customFormat="1" x14ac:dyDescent="0.4">
      <c r="B1401" s="245"/>
      <c r="D1401" s="246" t="s">
        <v>142</v>
      </c>
      <c r="E1401" s="247" t="s">
        <v>1</v>
      </c>
      <c r="F1401" s="248" t="s">
        <v>187</v>
      </c>
      <c r="H1401" s="247" t="s">
        <v>1</v>
      </c>
      <c r="L1401" s="245"/>
      <c r="M1401" s="249"/>
      <c r="N1401" s="250"/>
      <c r="O1401" s="250"/>
      <c r="P1401" s="250"/>
      <c r="Q1401" s="250"/>
      <c r="R1401" s="250"/>
      <c r="S1401" s="250"/>
      <c r="T1401" s="251"/>
      <c r="AT1401" s="247" t="s">
        <v>142</v>
      </c>
      <c r="AU1401" s="247" t="s">
        <v>83</v>
      </c>
      <c r="AV1401" s="244" t="s">
        <v>81</v>
      </c>
      <c r="AW1401" s="244" t="s">
        <v>30</v>
      </c>
      <c r="AX1401" s="244" t="s">
        <v>73</v>
      </c>
      <c r="AY1401" s="247" t="s">
        <v>134</v>
      </c>
    </row>
    <row r="1402" spans="2:51" s="252" customFormat="1" x14ac:dyDescent="0.4">
      <c r="B1402" s="253"/>
      <c r="D1402" s="246" t="s">
        <v>142</v>
      </c>
      <c r="E1402" s="254" t="s">
        <v>1</v>
      </c>
      <c r="F1402" s="255" t="s">
        <v>712</v>
      </c>
      <c r="H1402" s="256">
        <v>-0.9</v>
      </c>
      <c r="L1402" s="253"/>
      <c r="M1402" s="257"/>
      <c r="N1402" s="258"/>
      <c r="O1402" s="258"/>
      <c r="P1402" s="258"/>
      <c r="Q1402" s="258"/>
      <c r="R1402" s="258"/>
      <c r="S1402" s="258"/>
      <c r="T1402" s="259"/>
      <c r="AT1402" s="254" t="s">
        <v>142</v>
      </c>
      <c r="AU1402" s="254" t="s">
        <v>83</v>
      </c>
      <c r="AV1402" s="252" t="s">
        <v>83</v>
      </c>
      <c r="AW1402" s="252" t="s">
        <v>30</v>
      </c>
      <c r="AX1402" s="252" t="s">
        <v>73</v>
      </c>
      <c r="AY1402" s="254" t="s">
        <v>134</v>
      </c>
    </row>
    <row r="1403" spans="2:51" s="244" customFormat="1" x14ac:dyDescent="0.4">
      <c r="B1403" s="245"/>
      <c r="D1403" s="246" t="s">
        <v>142</v>
      </c>
      <c r="E1403" s="247" t="s">
        <v>1</v>
      </c>
      <c r="F1403" s="248" t="s">
        <v>154</v>
      </c>
      <c r="H1403" s="247" t="s">
        <v>1</v>
      </c>
      <c r="L1403" s="245"/>
      <c r="M1403" s="249"/>
      <c r="N1403" s="250"/>
      <c r="O1403" s="250"/>
      <c r="P1403" s="250"/>
      <c r="Q1403" s="250"/>
      <c r="R1403" s="250"/>
      <c r="S1403" s="250"/>
      <c r="T1403" s="251"/>
      <c r="AT1403" s="247" t="s">
        <v>142</v>
      </c>
      <c r="AU1403" s="247" t="s">
        <v>83</v>
      </c>
      <c r="AV1403" s="244" t="s">
        <v>81</v>
      </c>
      <c r="AW1403" s="244" t="s">
        <v>30</v>
      </c>
      <c r="AX1403" s="244" t="s">
        <v>73</v>
      </c>
      <c r="AY1403" s="247" t="s">
        <v>134</v>
      </c>
    </row>
    <row r="1404" spans="2:51" s="252" customFormat="1" x14ac:dyDescent="0.4">
      <c r="B1404" s="253"/>
      <c r="D1404" s="246" t="s">
        <v>142</v>
      </c>
      <c r="E1404" s="254" t="s">
        <v>1</v>
      </c>
      <c r="F1404" s="255" t="s">
        <v>713</v>
      </c>
      <c r="H1404" s="256">
        <v>7.94</v>
      </c>
      <c r="L1404" s="253"/>
      <c r="M1404" s="257"/>
      <c r="N1404" s="258"/>
      <c r="O1404" s="258"/>
      <c r="P1404" s="258"/>
      <c r="Q1404" s="258"/>
      <c r="R1404" s="258"/>
      <c r="S1404" s="258"/>
      <c r="T1404" s="259"/>
      <c r="AT1404" s="254" t="s">
        <v>142</v>
      </c>
      <c r="AU1404" s="254" t="s">
        <v>83</v>
      </c>
      <c r="AV1404" s="252" t="s">
        <v>83</v>
      </c>
      <c r="AW1404" s="252" t="s">
        <v>30</v>
      </c>
      <c r="AX1404" s="252" t="s">
        <v>73</v>
      </c>
      <c r="AY1404" s="254" t="s">
        <v>134</v>
      </c>
    </row>
    <row r="1405" spans="2:51" s="252" customFormat="1" x14ac:dyDescent="0.4">
      <c r="B1405" s="253"/>
      <c r="D1405" s="246" t="s">
        <v>142</v>
      </c>
      <c r="E1405" s="254" t="s">
        <v>1</v>
      </c>
      <c r="F1405" s="255" t="s">
        <v>710</v>
      </c>
      <c r="H1405" s="256">
        <v>5.35</v>
      </c>
      <c r="L1405" s="253"/>
      <c r="M1405" s="257"/>
      <c r="N1405" s="258"/>
      <c r="O1405" s="258"/>
      <c r="P1405" s="258"/>
      <c r="Q1405" s="258"/>
      <c r="R1405" s="258"/>
      <c r="S1405" s="258"/>
      <c r="T1405" s="259"/>
      <c r="AT1405" s="254" t="s">
        <v>142</v>
      </c>
      <c r="AU1405" s="254" t="s">
        <v>83</v>
      </c>
      <c r="AV1405" s="252" t="s">
        <v>83</v>
      </c>
      <c r="AW1405" s="252" t="s">
        <v>30</v>
      </c>
      <c r="AX1405" s="252" t="s">
        <v>73</v>
      </c>
      <c r="AY1405" s="254" t="s">
        <v>134</v>
      </c>
    </row>
    <row r="1406" spans="2:51" s="252" customFormat="1" x14ac:dyDescent="0.4">
      <c r="B1406" s="253"/>
      <c r="D1406" s="246" t="s">
        <v>142</v>
      </c>
      <c r="E1406" s="254" t="s">
        <v>1</v>
      </c>
      <c r="F1406" s="255" t="s">
        <v>790</v>
      </c>
      <c r="H1406" s="256">
        <v>8.8000000000000007</v>
      </c>
      <c r="L1406" s="253"/>
      <c r="M1406" s="257"/>
      <c r="N1406" s="258"/>
      <c r="O1406" s="258"/>
      <c r="P1406" s="258"/>
      <c r="Q1406" s="258"/>
      <c r="R1406" s="258"/>
      <c r="S1406" s="258"/>
      <c r="T1406" s="259"/>
      <c r="AT1406" s="254" t="s">
        <v>142</v>
      </c>
      <c r="AU1406" s="254" t="s">
        <v>83</v>
      </c>
      <c r="AV1406" s="252" t="s">
        <v>83</v>
      </c>
      <c r="AW1406" s="252" t="s">
        <v>30</v>
      </c>
      <c r="AX1406" s="252" t="s">
        <v>73</v>
      </c>
      <c r="AY1406" s="254" t="s">
        <v>134</v>
      </c>
    </row>
    <row r="1407" spans="2:51" s="244" customFormat="1" x14ac:dyDescent="0.4">
      <c r="B1407" s="245"/>
      <c r="D1407" s="246" t="s">
        <v>142</v>
      </c>
      <c r="E1407" s="247" t="s">
        <v>1</v>
      </c>
      <c r="F1407" s="248" t="s">
        <v>187</v>
      </c>
      <c r="H1407" s="247" t="s">
        <v>1</v>
      </c>
      <c r="L1407" s="245"/>
      <c r="M1407" s="249"/>
      <c r="N1407" s="250"/>
      <c r="O1407" s="250"/>
      <c r="P1407" s="250"/>
      <c r="Q1407" s="250"/>
      <c r="R1407" s="250"/>
      <c r="S1407" s="250"/>
      <c r="T1407" s="251"/>
      <c r="AT1407" s="247" t="s">
        <v>142</v>
      </c>
      <c r="AU1407" s="247" t="s">
        <v>83</v>
      </c>
      <c r="AV1407" s="244" t="s">
        <v>81</v>
      </c>
      <c r="AW1407" s="244" t="s">
        <v>30</v>
      </c>
      <c r="AX1407" s="244" t="s">
        <v>73</v>
      </c>
      <c r="AY1407" s="247" t="s">
        <v>134</v>
      </c>
    </row>
    <row r="1408" spans="2:51" s="252" customFormat="1" x14ac:dyDescent="0.4">
      <c r="B1408" s="253"/>
      <c r="D1408" s="246" t="s">
        <v>142</v>
      </c>
      <c r="E1408" s="254" t="s">
        <v>1</v>
      </c>
      <c r="F1408" s="255" t="s">
        <v>712</v>
      </c>
      <c r="H1408" s="256">
        <v>-0.9</v>
      </c>
      <c r="L1408" s="253"/>
      <c r="M1408" s="257"/>
      <c r="N1408" s="258"/>
      <c r="O1408" s="258"/>
      <c r="P1408" s="258"/>
      <c r="Q1408" s="258"/>
      <c r="R1408" s="258"/>
      <c r="S1408" s="258"/>
      <c r="T1408" s="259"/>
      <c r="AT1408" s="254" t="s">
        <v>142</v>
      </c>
      <c r="AU1408" s="254" t="s">
        <v>83</v>
      </c>
      <c r="AV1408" s="252" t="s">
        <v>83</v>
      </c>
      <c r="AW1408" s="252" t="s">
        <v>30</v>
      </c>
      <c r="AX1408" s="252" t="s">
        <v>73</v>
      </c>
      <c r="AY1408" s="254" t="s">
        <v>134</v>
      </c>
    </row>
    <row r="1409" spans="2:51" s="244" customFormat="1" x14ac:dyDescent="0.4">
      <c r="B1409" s="245"/>
      <c r="D1409" s="246" t="s">
        <v>142</v>
      </c>
      <c r="E1409" s="247" t="s">
        <v>1</v>
      </c>
      <c r="F1409" s="248" t="s">
        <v>156</v>
      </c>
      <c r="H1409" s="247" t="s">
        <v>1</v>
      </c>
      <c r="L1409" s="245"/>
      <c r="M1409" s="249"/>
      <c r="N1409" s="250"/>
      <c r="O1409" s="250"/>
      <c r="P1409" s="250"/>
      <c r="Q1409" s="250"/>
      <c r="R1409" s="250"/>
      <c r="S1409" s="250"/>
      <c r="T1409" s="251"/>
      <c r="AT1409" s="247" t="s">
        <v>142</v>
      </c>
      <c r="AU1409" s="247" t="s">
        <v>83</v>
      </c>
      <c r="AV1409" s="244" t="s">
        <v>81</v>
      </c>
      <c r="AW1409" s="244" t="s">
        <v>30</v>
      </c>
      <c r="AX1409" s="244" t="s">
        <v>73</v>
      </c>
      <c r="AY1409" s="247" t="s">
        <v>134</v>
      </c>
    </row>
    <row r="1410" spans="2:51" s="252" customFormat="1" x14ac:dyDescent="0.4">
      <c r="B1410" s="253"/>
      <c r="D1410" s="246" t="s">
        <v>142</v>
      </c>
      <c r="E1410" s="254" t="s">
        <v>1</v>
      </c>
      <c r="F1410" s="255" t="s">
        <v>714</v>
      </c>
      <c r="H1410" s="256">
        <v>10.5</v>
      </c>
      <c r="L1410" s="253"/>
      <c r="M1410" s="257"/>
      <c r="N1410" s="258"/>
      <c r="O1410" s="258"/>
      <c r="P1410" s="258"/>
      <c r="Q1410" s="258"/>
      <c r="R1410" s="258"/>
      <c r="S1410" s="258"/>
      <c r="T1410" s="259"/>
      <c r="AT1410" s="254" t="s">
        <v>142</v>
      </c>
      <c r="AU1410" s="254" t="s">
        <v>83</v>
      </c>
      <c r="AV1410" s="252" t="s">
        <v>83</v>
      </c>
      <c r="AW1410" s="252" t="s">
        <v>30</v>
      </c>
      <c r="AX1410" s="252" t="s">
        <v>73</v>
      </c>
      <c r="AY1410" s="254" t="s">
        <v>134</v>
      </c>
    </row>
    <row r="1411" spans="2:51" s="252" customFormat="1" x14ac:dyDescent="0.4">
      <c r="B1411" s="253"/>
      <c r="D1411" s="246" t="s">
        <v>142</v>
      </c>
      <c r="E1411" s="254" t="s">
        <v>1</v>
      </c>
      <c r="F1411" s="255" t="s">
        <v>662</v>
      </c>
      <c r="H1411" s="256">
        <v>12</v>
      </c>
      <c r="L1411" s="253"/>
      <c r="M1411" s="257"/>
      <c r="N1411" s="258"/>
      <c r="O1411" s="258"/>
      <c r="P1411" s="258"/>
      <c r="Q1411" s="258"/>
      <c r="R1411" s="258"/>
      <c r="S1411" s="258"/>
      <c r="T1411" s="259"/>
      <c r="AT1411" s="254" t="s">
        <v>142</v>
      </c>
      <c r="AU1411" s="254" t="s">
        <v>83</v>
      </c>
      <c r="AV1411" s="252" t="s">
        <v>83</v>
      </c>
      <c r="AW1411" s="252" t="s">
        <v>30</v>
      </c>
      <c r="AX1411" s="252" t="s">
        <v>73</v>
      </c>
      <c r="AY1411" s="254" t="s">
        <v>134</v>
      </c>
    </row>
    <row r="1412" spans="2:51" s="252" customFormat="1" x14ac:dyDescent="0.4">
      <c r="B1412" s="253"/>
      <c r="D1412" s="246" t="s">
        <v>142</v>
      </c>
      <c r="E1412" s="254" t="s">
        <v>1</v>
      </c>
      <c r="F1412" s="255" t="s">
        <v>791</v>
      </c>
      <c r="H1412" s="256">
        <v>17.600000000000001</v>
      </c>
      <c r="L1412" s="253"/>
      <c r="M1412" s="257"/>
      <c r="N1412" s="258"/>
      <c r="O1412" s="258"/>
      <c r="P1412" s="258"/>
      <c r="Q1412" s="258"/>
      <c r="R1412" s="258"/>
      <c r="S1412" s="258"/>
      <c r="T1412" s="259"/>
      <c r="AT1412" s="254" t="s">
        <v>142</v>
      </c>
      <c r="AU1412" s="254" t="s">
        <v>83</v>
      </c>
      <c r="AV1412" s="252" t="s">
        <v>83</v>
      </c>
      <c r="AW1412" s="252" t="s">
        <v>30</v>
      </c>
      <c r="AX1412" s="252" t="s">
        <v>73</v>
      </c>
      <c r="AY1412" s="254" t="s">
        <v>134</v>
      </c>
    </row>
    <row r="1413" spans="2:51" s="244" customFormat="1" x14ac:dyDescent="0.4">
      <c r="B1413" s="245"/>
      <c r="D1413" s="246" t="s">
        <v>142</v>
      </c>
      <c r="E1413" s="247" t="s">
        <v>1</v>
      </c>
      <c r="F1413" s="248" t="s">
        <v>187</v>
      </c>
      <c r="H1413" s="247" t="s">
        <v>1</v>
      </c>
      <c r="L1413" s="245"/>
      <c r="M1413" s="249"/>
      <c r="N1413" s="250"/>
      <c r="O1413" s="250"/>
      <c r="P1413" s="250"/>
      <c r="Q1413" s="250"/>
      <c r="R1413" s="250"/>
      <c r="S1413" s="250"/>
      <c r="T1413" s="251"/>
      <c r="AT1413" s="247" t="s">
        <v>142</v>
      </c>
      <c r="AU1413" s="247" t="s">
        <v>83</v>
      </c>
      <c r="AV1413" s="244" t="s">
        <v>81</v>
      </c>
      <c r="AW1413" s="244" t="s">
        <v>30</v>
      </c>
      <c r="AX1413" s="244" t="s">
        <v>73</v>
      </c>
      <c r="AY1413" s="247" t="s">
        <v>134</v>
      </c>
    </row>
    <row r="1414" spans="2:51" s="252" customFormat="1" x14ac:dyDescent="0.4">
      <c r="B1414" s="253"/>
      <c r="D1414" s="246" t="s">
        <v>142</v>
      </c>
      <c r="E1414" s="254" t="s">
        <v>1</v>
      </c>
      <c r="F1414" s="255" t="s">
        <v>704</v>
      </c>
      <c r="H1414" s="256">
        <v>-0.8</v>
      </c>
      <c r="L1414" s="253"/>
      <c r="M1414" s="257"/>
      <c r="N1414" s="258"/>
      <c r="O1414" s="258"/>
      <c r="P1414" s="258"/>
      <c r="Q1414" s="258"/>
      <c r="R1414" s="258"/>
      <c r="S1414" s="258"/>
      <c r="T1414" s="259"/>
      <c r="AT1414" s="254" t="s">
        <v>142</v>
      </c>
      <c r="AU1414" s="254" t="s">
        <v>83</v>
      </c>
      <c r="AV1414" s="252" t="s">
        <v>83</v>
      </c>
      <c r="AW1414" s="252" t="s">
        <v>30</v>
      </c>
      <c r="AX1414" s="252" t="s">
        <v>73</v>
      </c>
      <c r="AY1414" s="254" t="s">
        <v>134</v>
      </c>
    </row>
    <row r="1415" spans="2:51" s="252" customFormat="1" x14ac:dyDescent="0.4">
      <c r="B1415" s="253"/>
      <c r="D1415" s="246" t="s">
        <v>142</v>
      </c>
      <c r="E1415" s="254" t="s">
        <v>1</v>
      </c>
      <c r="F1415" s="255" t="s">
        <v>712</v>
      </c>
      <c r="H1415" s="256">
        <v>-0.9</v>
      </c>
      <c r="L1415" s="253"/>
      <c r="M1415" s="257"/>
      <c r="N1415" s="258"/>
      <c r="O1415" s="258"/>
      <c r="P1415" s="258"/>
      <c r="Q1415" s="258"/>
      <c r="R1415" s="258"/>
      <c r="S1415" s="258"/>
      <c r="T1415" s="259"/>
      <c r="AT1415" s="254" t="s">
        <v>142</v>
      </c>
      <c r="AU1415" s="254" t="s">
        <v>83</v>
      </c>
      <c r="AV1415" s="252" t="s">
        <v>83</v>
      </c>
      <c r="AW1415" s="252" t="s">
        <v>30</v>
      </c>
      <c r="AX1415" s="252" t="s">
        <v>73</v>
      </c>
      <c r="AY1415" s="254" t="s">
        <v>134</v>
      </c>
    </row>
    <row r="1416" spans="2:51" s="244" customFormat="1" x14ac:dyDescent="0.4">
      <c r="B1416" s="245"/>
      <c r="D1416" s="246" t="s">
        <v>142</v>
      </c>
      <c r="E1416" s="247" t="s">
        <v>1</v>
      </c>
      <c r="F1416" s="248" t="s">
        <v>158</v>
      </c>
      <c r="H1416" s="247" t="s">
        <v>1</v>
      </c>
      <c r="L1416" s="245"/>
      <c r="M1416" s="249"/>
      <c r="N1416" s="250"/>
      <c r="O1416" s="250"/>
      <c r="P1416" s="250"/>
      <c r="Q1416" s="250"/>
      <c r="R1416" s="250"/>
      <c r="S1416" s="250"/>
      <c r="T1416" s="251"/>
      <c r="AT1416" s="247" t="s">
        <v>142</v>
      </c>
      <c r="AU1416" s="247" t="s">
        <v>83</v>
      </c>
      <c r="AV1416" s="244" t="s">
        <v>81</v>
      </c>
      <c r="AW1416" s="244" t="s">
        <v>30</v>
      </c>
      <c r="AX1416" s="244" t="s">
        <v>73</v>
      </c>
      <c r="AY1416" s="247" t="s">
        <v>134</v>
      </c>
    </row>
    <row r="1417" spans="2:51" s="252" customFormat="1" x14ac:dyDescent="0.4">
      <c r="B1417" s="253"/>
      <c r="D1417" s="246" t="s">
        <v>142</v>
      </c>
      <c r="E1417" s="254" t="s">
        <v>1</v>
      </c>
      <c r="F1417" s="255" t="s">
        <v>715</v>
      </c>
      <c r="H1417" s="256">
        <v>8.11</v>
      </c>
      <c r="L1417" s="253"/>
      <c r="M1417" s="257"/>
      <c r="N1417" s="258"/>
      <c r="O1417" s="258"/>
      <c r="P1417" s="258"/>
      <c r="Q1417" s="258"/>
      <c r="R1417" s="258"/>
      <c r="S1417" s="258"/>
      <c r="T1417" s="259"/>
      <c r="AT1417" s="254" t="s">
        <v>142</v>
      </c>
      <c r="AU1417" s="254" t="s">
        <v>83</v>
      </c>
      <c r="AV1417" s="252" t="s">
        <v>83</v>
      </c>
      <c r="AW1417" s="252" t="s">
        <v>30</v>
      </c>
      <c r="AX1417" s="252" t="s">
        <v>73</v>
      </c>
      <c r="AY1417" s="254" t="s">
        <v>134</v>
      </c>
    </row>
    <row r="1418" spans="2:51" s="252" customFormat="1" x14ac:dyDescent="0.4">
      <c r="B1418" s="253"/>
      <c r="D1418" s="246" t="s">
        <v>142</v>
      </c>
      <c r="E1418" s="254" t="s">
        <v>1</v>
      </c>
      <c r="F1418" s="255" t="s">
        <v>716</v>
      </c>
      <c r="H1418" s="256">
        <v>5.39</v>
      </c>
      <c r="L1418" s="253"/>
      <c r="M1418" s="257"/>
      <c r="N1418" s="258"/>
      <c r="O1418" s="258"/>
      <c r="P1418" s="258"/>
      <c r="Q1418" s="258"/>
      <c r="R1418" s="258"/>
      <c r="S1418" s="258"/>
      <c r="T1418" s="259"/>
      <c r="AT1418" s="254" t="s">
        <v>142</v>
      </c>
      <c r="AU1418" s="254" t="s">
        <v>83</v>
      </c>
      <c r="AV1418" s="252" t="s">
        <v>83</v>
      </c>
      <c r="AW1418" s="252" t="s">
        <v>30</v>
      </c>
      <c r="AX1418" s="252" t="s">
        <v>73</v>
      </c>
      <c r="AY1418" s="254" t="s">
        <v>134</v>
      </c>
    </row>
    <row r="1419" spans="2:51" s="252" customFormat="1" x14ac:dyDescent="0.4">
      <c r="B1419" s="253"/>
      <c r="D1419" s="246" t="s">
        <v>142</v>
      </c>
      <c r="E1419" s="254" t="s">
        <v>1</v>
      </c>
      <c r="F1419" s="255" t="s">
        <v>790</v>
      </c>
      <c r="H1419" s="256">
        <v>8.8000000000000007</v>
      </c>
      <c r="L1419" s="253"/>
      <c r="M1419" s="257"/>
      <c r="N1419" s="258"/>
      <c r="O1419" s="258"/>
      <c r="P1419" s="258"/>
      <c r="Q1419" s="258"/>
      <c r="R1419" s="258"/>
      <c r="S1419" s="258"/>
      <c r="T1419" s="259"/>
      <c r="AT1419" s="254" t="s">
        <v>142</v>
      </c>
      <c r="AU1419" s="254" t="s">
        <v>83</v>
      </c>
      <c r="AV1419" s="252" t="s">
        <v>83</v>
      </c>
      <c r="AW1419" s="252" t="s">
        <v>30</v>
      </c>
      <c r="AX1419" s="252" t="s">
        <v>73</v>
      </c>
      <c r="AY1419" s="254" t="s">
        <v>134</v>
      </c>
    </row>
    <row r="1420" spans="2:51" s="244" customFormat="1" x14ac:dyDescent="0.4">
      <c r="B1420" s="245"/>
      <c r="D1420" s="246" t="s">
        <v>142</v>
      </c>
      <c r="E1420" s="247" t="s">
        <v>1</v>
      </c>
      <c r="F1420" s="248" t="s">
        <v>187</v>
      </c>
      <c r="H1420" s="247" t="s">
        <v>1</v>
      </c>
      <c r="L1420" s="245"/>
      <c r="M1420" s="249"/>
      <c r="N1420" s="250"/>
      <c r="O1420" s="250"/>
      <c r="P1420" s="250"/>
      <c r="Q1420" s="250"/>
      <c r="R1420" s="250"/>
      <c r="S1420" s="250"/>
      <c r="T1420" s="251"/>
      <c r="AT1420" s="247" t="s">
        <v>142</v>
      </c>
      <c r="AU1420" s="247" t="s">
        <v>83</v>
      </c>
      <c r="AV1420" s="244" t="s">
        <v>81</v>
      </c>
      <c r="AW1420" s="244" t="s">
        <v>30</v>
      </c>
      <c r="AX1420" s="244" t="s">
        <v>73</v>
      </c>
      <c r="AY1420" s="247" t="s">
        <v>134</v>
      </c>
    </row>
    <row r="1421" spans="2:51" s="252" customFormat="1" x14ac:dyDescent="0.4">
      <c r="B1421" s="253"/>
      <c r="D1421" s="246" t="s">
        <v>142</v>
      </c>
      <c r="E1421" s="254" t="s">
        <v>1</v>
      </c>
      <c r="F1421" s="255" t="s">
        <v>717</v>
      </c>
      <c r="H1421" s="256">
        <v>-1.1000000000000001</v>
      </c>
      <c r="L1421" s="253"/>
      <c r="M1421" s="257"/>
      <c r="N1421" s="258"/>
      <c r="O1421" s="258"/>
      <c r="P1421" s="258"/>
      <c r="Q1421" s="258"/>
      <c r="R1421" s="258"/>
      <c r="S1421" s="258"/>
      <c r="T1421" s="259"/>
      <c r="AT1421" s="254" t="s">
        <v>142</v>
      </c>
      <c r="AU1421" s="254" t="s">
        <v>83</v>
      </c>
      <c r="AV1421" s="252" t="s">
        <v>83</v>
      </c>
      <c r="AW1421" s="252" t="s">
        <v>30</v>
      </c>
      <c r="AX1421" s="252" t="s">
        <v>73</v>
      </c>
      <c r="AY1421" s="254" t="s">
        <v>134</v>
      </c>
    </row>
    <row r="1422" spans="2:51" s="244" customFormat="1" x14ac:dyDescent="0.4">
      <c r="B1422" s="245"/>
      <c r="D1422" s="246" t="s">
        <v>142</v>
      </c>
      <c r="E1422" s="247" t="s">
        <v>1</v>
      </c>
      <c r="F1422" s="248" t="s">
        <v>160</v>
      </c>
      <c r="H1422" s="247" t="s">
        <v>1</v>
      </c>
      <c r="L1422" s="245"/>
      <c r="M1422" s="249"/>
      <c r="N1422" s="250"/>
      <c r="O1422" s="250"/>
      <c r="P1422" s="250"/>
      <c r="Q1422" s="250"/>
      <c r="R1422" s="250"/>
      <c r="S1422" s="250"/>
      <c r="T1422" s="251"/>
      <c r="AT1422" s="247" t="s">
        <v>142</v>
      </c>
      <c r="AU1422" s="247" t="s">
        <v>83</v>
      </c>
      <c r="AV1422" s="244" t="s">
        <v>81</v>
      </c>
      <c r="AW1422" s="244" t="s">
        <v>30</v>
      </c>
      <c r="AX1422" s="244" t="s">
        <v>73</v>
      </c>
      <c r="AY1422" s="247" t="s">
        <v>134</v>
      </c>
    </row>
    <row r="1423" spans="2:51" s="252" customFormat="1" x14ac:dyDescent="0.4">
      <c r="B1423" s="253"/>
      <c r="D1423" s="246" t="s">
        <v>142</v>
      </c>
      <c r="E1423" s="254" t="s">
        <v>1</v>
      </c>
      <c r="F1423" s="255" t="s">
        <v>718</v>
      </c>
      <c r="H1423" s="256">
        <v>4.0599999999999996</v>
      </c>
      <c r="L1423" s="253"/>
      <c r="M1423" s="257"/>
      <c r="N1423" s="258"/>
      <c r="O1423" s="258"/>
      <c r="P1423" s="258"/>
      <c r="Q1423" s="258"/>
      <c r="R1423" s="258"/>
      <c r="S1423" s="258"/>
      <c r="T1423" s="259"/>
      <c r="AT1423" s="254" t="s">
        <v>142</v>
      </c>
      <c r="AU1423" s="254" t="s">
        <v>83</v>
      </c>
      <c r="AV1423" s="252" t="s">
        <v>83</v>
      </c>
      <c r="AW1423" s="252" t="s">
        <v>30</v>
      </c>
      <c r="AX1423" s="252" t="s">
        <v>73</v>
      </c>
      <c r="AY1423" s="254" t="s">
        <v>134</v>
      </c>
    </row>
    <row r="1424" spans="2:51" s="252" customFormat="1" x14ac:dyDescent="0.4">
      <c r="B1424" s="253"/>
      <c r="D1424" s="246" t="s">
        <v>142</v>
      </c>
      <c r="E1424" s="254" t="s">
        <v>1</v>
      </c>
      <c r="F1424" s="255" t="s">
        <v>716</v>
      </c>
      <c r="H1424" s="256">
        <v>5.39</v>
      </c>
      <c r="L1424" s="253"/>
      <c r="M1424" s="257"/>
      <c r="N1424" s="258"/>
      <c r="O1424" s="258"/>
      <c r="P1424" s="258"/>
      <c r="Q1424" s="258"/>
      <c r="R1424" s="258"/>
      <c r="S1424" s="258"/>
      <c r="T1424" s="259"/>
      <c r="AT1424" s="254" t="s">
        <v>142</v>
      </c>
      <c r="AU1424" s="254" t="s">
        <v>83</v>
      </c>
      <c r="AV1424" s="252" t="s">
        <v>83</v>
      </c>
      <c r="AW1424" s="252" t="s">
        <v>30</v>
      </c>
      <c r="AX1424" s="252" t="s">
        <v>73</v>
      </c>
      <c r="AY1424" s="254" t="s">
        <v>134</v>
      </c>
    </row>
    <row r="1425" spans="1:65" s="252" customFormat="1" x14ac:dyDescent="0.4">
      <c r="B1425" s="253"/>
      <c r="D1425" s="246" t="s">
        <v>142</v>
      </c>
      <c r="E1425" s="254" t="s">
        <v>1</v>
      </c>
      <c r="F1425" s="255" t="s">
        <v>790</v>
      </c>
      <c r="H1425" s="256">
        <v>8.8000000000000007</v>
      </c>
      <c r="L1425" s="253"/>
      <c r="M1425" s="257"/>
      <c r="N1425" s="258"/>
      <c r="O1425" s="258"/>
      <c r="P1425" s="258"/>
      <c r="Q1425" s="258"/>
      <c r="R1425" s="258"/>
      <c r="S1425" s="258"/>
      <c r="T1425" s="259"/>
      <c r="AT1425" s="254" t="s">
        <v>142</v>
      </c>
      <c r="AU1425" s="254" t="s">
        <v>83</v>
      </c>
      <c r="AV1425" s="252" t="s">
        <v>83</v>
      </c>
      <c r="AW1425" s="252" t="s">
        <v>30</v>
      </c>
      <c r="AX1425" s="252" t="s">
        <v>73</v>
      </c>
      <c r="AY1425" s="254" t="s">
        <v>134</v>
      </c>
    </row>
    <row r="1426" spans="1:65" s="244" customFormat="1" x14ac:dyDescent="0.4">
      <c r="B1426" s="245"/>
      <c r="D1426" s="246" t="s">
        <v>142</v>
      </c>
      <c r="E1426" s="247" t="s">
        <v>1</v>
      </c>
      <c r="F1426" s="248" t="s">
        <v>187</v>
      </c>
      <c r="H1426" s="247" t="s">
        <v>1</v>
      </c>
      <c r="L1426" s="245"/>
      <c r="M1426" s="249"/>
      <c r="N1426" s="250"/>
      <c r="O1426" s="250"/>
      <c r="P1426" s="250"/>
      <c r="Q1426" s="250"/>
      <c r="R1426" s="250"/>
      <c r="S1426" s="250"/>
      <c r="T1426" s="251"/>
      <c r="AT1426" s="247" t="s">
        <v>142</v>
      </c>
      <c r="AU1426" s="247" t="s">
        <v>83</v>
      </c>
      <c r="AV1426" s="244" t="s">
        <v>81</v>
      </c>
      <c r="AW1426" s="244" t="s">
        <v>30</v>
      </c>
      <c r="AX1426" s="244" t="s">
        <v>73</v>
      </c>
      <c r="AY1426" s="247" t="s">
        <v>134</v>
      </c>
    </row>
    <row r="1427" spans="1:65" s="252" customFormat="1" x14ac:dyDescent="0.4">
      <c r="B1427" s="253"/>
      <c r="D1427" s="246" t="s">
        <v>142</v>
      </c>
      <c r="E1427" s="254" t="s">
        <v>1</v>
      </c>
      <c r="F1427" s="255" t="s">
        <v>712</v>
      </c>
      <c r="H1427" s="256">
        <v>-0.9</v>
      </c>
      <c r="L1427" s="253"/>
      <c r="M1427" s="257"/>
      <c r="N1427" s="258"/>
      <c r="O1427" s="258"/>
      <c r="P1427" s="258"/>
      <c r="Q1427" s="258"/>
      <c r="R1427" s="258"/>
      <c r="S1427" s="258"/>
      <c r="T1427" s="259"/>
      <c r="AT1427" s="254" t="s">
        <v>142</v>
      </c>
      <c r="AU1427" s="254" t="s">
        <v>83</v>
      </c>
      <c r="AV1427" s="252" t="s">
        <v>83</v>
      </c>
      <c r="AW1427" s="252" t="s">
        <v>30</v>
      </c>
      <c r="AX1427" s="252" t="s">
        <v>73</v>
      </c>
      <c r="AY1427" s="254" t="s">
        <v>134</v>
      </c>
    </row>
    <row r="1428" spans="1:65" s="260" customFormat="1" x14ac:dyDescent="0.4">
      <c r="B1428" s="261"/>
      <c r="D1428" s="246" t="s">
        <v>142</v>
      </c>
      <c r="E1428" s="262" t="s">
        <v>1</v>
      </c>
      <c r="F1428" s="263" t="s">
        <v>164</v>
      </c>
      <c r="H1428" s="264">
        <v>164.77999999999997</v>
      </c>
      <c r="L1428" s="261"/>
      <c r="M1428" s="265"/>
      <c r="N1428" s="266"/>
      <c r="O1428" s="266"/>
      <c r="P1428" s="266"/>
      <c r="Q1428" s="266"/>
      <c r="R1428" s="266"/>
      <c r="S1428" s="266"/>
      <c r="T1428" s="267"/>
      <c r="AT1428" s="262" t="s">
        <v>142</v>
      </c>
      <c r="AU1428" s="262" t="s">
        <v>83</v>
      </c>
      <c r="AV1428" s="260" t="s">
        <v>140</v>
      </c>
      <c r="AW1428" s="260" t="s">
        <v>30</v>
      </c>
      <c r="AX1428" s="260" t="s">
        <v>81</v>
      </c>
      <c r="AY1428" s="262" t="s">
        <v>134</v>
      </c>
    </row>
    <row r="1429" spans="1:65" s="152" customFormat="1" ht="16.5" customHeight="1" x14ac:dyDescent="0.4">
      <c r="A1429" s="149"/>
      <c r="B1429" s="150"/>
      <c r="C1429" s="230" t="s">
        <v>834</v>
      </c>
      <c r="D1429" s="230" t="s">
        <v>136</v>
      </c>
      <c r="E1429" s="231" t="s">
        <v>835</v>
      </c>
      <c r="F1429" s="232" t="s">
        <v>836</v>
      </c>
      <c r="G1429" s="233" t="s">
        <v>342</v>
      </c>
      <c r="H1429" s="234">
        <v>1</v>
      </c>
      <c r="I1429" s="75">
        <v>10000</v>
      </c>
      <c r="J1429" s="235">
        <f>ROUND(I1429*H1429,2)</f>
        <v>10000</v>
      </c>
      <c r="K1429" s="236"/>
      <c r="L1429" s="150"/>
      <c r="M1429" s="237" t="s">
        <v>1</v>
      </c>
      <c r="N1429" s="238" t="s">
        <v>38</v>
      </c>
      <c r="O1429" s="239"/>
      <c r="P1429" s="240">
        <f>O1429*H1429</f>
        <v>0</v>
      </c>
      <c r="Q1429" s="240">
        <v>0</v>
      </c>
      <c r="R1429" s="240">
        <f>Q1429*H1429</f>
        <v>0</v>
      </c>
      <c r="S1429" s="240">
        <v>0</v>
      </c>
      <c r="T1429" s="241">
        <f>S1429*H1429</f>
        <v>0</v>
      </c>
      <c r="U1429" s="149"/>
      <c r="V1429" s="149"/>
      <c r="W1429" s="149"/>
      <c r="X1429" s="149"/>
      <c r="Y1429" s="149"/>
      <c r="Z1429" s="149"/>
      <c r="AA1429" s="149"/>
      <c r="AB1429" s="149"/>
      <c r="AC1429" s="149"/>
      <c r="AD1429" s="149"/>
      <c r="AE1429" s="149"/>
      <c r="AR1429" s="242" t="s">
        <v>307</v>
      </c>
      <c r="AT1429" s="242" t="s">
        <v>136</v>
      </c>
      <c r="AU1429" s="242" t="s">
        <v>83</v>
      </c>
      <c r="AY1429" s="142" t="s">
        <v>134</v>
      </c>
      <c r="BE1429" s="243">
        <f>IF(N1429="základní",J1429,0)</f>
        <v>10000</v>
      </c>
      <c r="BF1429" s="243">
        <f>IF(N1429="snížená",J1429,0)</f>
        <v>0</v>
      </c>
      <c r="BG1429" s="243">
        <f>IF(N1429="zákl. přenesená",J1429,0)</f>
        <v>0</v>
      </c>
      <c r="BH1429" s="243">
        <f>IF(N1429="sníž. přenesená",J1429,0)</f>
        <v>0</v>
      </c>
      <c r="BI1429" s="243">
        <f>IF(N1429="nulová",J1429,0)</f>
        <v>0</v>
      </c>
      <c r="BJ1429" s="142" t="s">
        <v>81</v>
      </c>
      <c r="BK1429" s="243">
        <f>ROUND(I1429*H1429,2)</f>
        <v>10000</v>
      </c>
      <c r="BL1429" s="142" t="s">
        <v>307</v>
      </c>
      <c r="BM1429" s="242" t="s">
        <v>837</v>
      </c>
    </row>
    <row r="1430" spans="1:65" s="152" customFormat="1" ht="24.2" customHeight="1" x14ac:dyDescent="0.4">
      <c r="A1430" s="149"/>
      <c r="B1430" s="150"/>
      <c r="C1430" s="230" t="s">
        <v>838</v>
      </c>
      <c r="D1430" s="230" t="s">
        <v>136</v>
      </c>
      <c r="E1430" s="231" t="s">
        <v>839</v>
      </c>
      <c r="F1430" s="232" t="s">
        <v>840</v>
      </c>
      <c r="G1430" s="233" t="s">
        <v>394</v>
      </c>
      <c r="H1430" s="77">
        <v>4150.5839999999998</v>
      </c>
      <c r="I1430" s="75">
        <v>3</v>
      </c>
      <c r="J1430" s="235">
        <f>ROUND(I1430*H1430,2)</f>
        <v>12451.75</v>
      </c>
      <c r="K1430" s="236"/>
      <c r="L1430" s="150"/>
      <c r="M1430" s="237" t="s">
        <v>1</v>
      </c>
      <c r="N1430" s="238" t="s">
        <v>38</v>
      </c>
      <c r="O1430" s="239"/>
      <c r="P1430" s="240">
        <f>O1430*H1430</f>
        <v>0</v>
      </c>
      <c r="Q1430" s="240">
        <v>0</v>
      </c>
      <c r="R1430" s="240">
        <f>Q1430*H1430</f>
        <v>0</v>
      </c>
      <c r="S1430" s="240">
        <v>0</v>
      </c>
      <c r="T1430" s="241">
        <f>S1430*H1430</f>
        <v>0</v>
      </c>
      <c r="U1430" s="149"/>
      <c r="V1430" s="149"/>
      <c r="W1430" s="149"/>
      <c r="X1430" s="149"/>
      <c r="Y1430" s="149"/>
      <c r="Z1430" s="149"/>
      <c r="AA1430" s="149"/>
      <c r="AB1430" s="149"/>
      <c r="AC1430" s="149"/>
      <c r="AD1430" s="149"/>
      <c r="AE1430" s="149"/>
      <c r="AR1430" s="242" t="s">
        <v>307</v>
      </c>
      <c r="AT1430" s="242" t="s">
        <v>136</v>
      </c>
      <c r="AU1430" s="242" t="s">
        <v>83</v>
      </c>
      <c r="AY1430" s="142" t="s">
        <v>134</v>
      </c>
      <c r="BE1430" s="243">
        <f>IF(N1430="základní",J1430,0)</f>
        <v>12451.75</v>
      </c>
      <c r="BF1430" s="243">
        <f>IF(N1430="snížená",J1430,0)</f>
        <v>0</v>
      </c>
      <c r="BG1430" s="243">
        <f>IF(N1430="zákl. přenesená",J1430,0)</f>
        <v>0</v>
      </c>
      <c r="BH1430" s="243">
        <f>IF(N1430="sníž. přenesená",J1430,0)</f>
        <v>0</v>
      </c>
      <c r="BI1430" s="243">
        <f>IF(N1430="nulová",J1430,0)</f>
        <v>0</v>
      </c>
      <c r="BJ1430" s="142" t="s">
        <v>81</v>
      </c>
      <c r="BK1430" s="243">
        <f>ROUND(I1430*H1430,2)</f>
        <v>12451.75</v>
      </c>
      <c r="BL1430" s="142" t="s">
        <v>307</v>
      </c>
      <c r="BM1430" s="242" t="s">
        <v>841</v>
      </c>
    </row>
    <row r="1431" spans="1:65" s="217" customFormat="1" ht="22.9" customHeight="1" x14ac:dyDescent="0.5">
      <c r="B1431" s="218"/>
      <c r="D1431" s="219" t="s">
        <v>72</v>
      </c>
      <c r="E1431" s="228" t="s">
        <v>842</v>
      </c>
      <c r="F1431" s="228" t="s">
        <v>843</v>
      </c>
      <c r="J1431" s="229">
        <f>BK1431</f>
        <v>491.4</v>
      </c>
      <c r="L1431" s="218"/>
      <c r="M1431" s="222"/>
      <c r="N1431" s="223"/>
      <c r="O1431" s="223"/>
      <c r="P1431" s="224">
        <f>SUM(P1432:P1446)</f>
        <v>0</v>
      </c>
      <c r="Q1431" s="223"/>
      <c r="R1431" s="224">
        <f>SUM(R1432:R1446)</f>
        <v>6.4260000000000012E-4</v>
      </c>
      <c r="S1431" s="223"/>
      <c r="T1431" s="225">
        <f>SUM(T1432:T1446)</f>
        <v>0</v>
      </c>
      <c r="AR1431" s="219" t="s">
        <v>83</v>
      </c>
      <c r="AT1431" s="226" t="s">
        <v>72</v>
      </c>
      <c r="AU1431" s="226" t="s">
        <v>81</v>
      </c>
      <c r="AY1431" s="219" t="s">
        <v>134</v>
      </c>
      <c r="BK1431" s="227">
        <f>SUM(BK1432:BK1446)</f>
        <v>491.4</v>
      </c>
    </row>
    <row r="1432" spans="1:65" s="152" customFormat="1" ht="24.2" customHeight="1" x14ac:dyDescent="0.4">
      <c r="A1432" s="149"/>
      <c r="B1432" s="150"/>
      <c r="C1432" s="230" t="s">
        <v>844</v>
      </c>
      <c r="D1432" s="230" t="s">
        <v>136</v>
      </c>
      <c r="E1432" s="231" t="s">
        <v>845</v>
      </c>
      <c r="F1432" s="232" t="s">
        <v>846</v>
      </c>
      <c r="G1432" s="233" t="s">
        <v>175</v>
      </c>
      <c r="H1432" s="234">
        <v>1.26</v>
      </c>
      <c r="I1432" s="75">
        <v>150</v>
      </c>
      <c r="J1432" s="235">
        <f>ROUND(I1432*H1432,2)</f>
        <v>189</v>
      </c>
      <c r="K1432" s="236"/>
      <c r="L1432" s="150"/>
      <c r="M1432" s="237" t="s">
        <v>1</v>
      </c>
      <c r="N1432" s="238" t="s">
        <v>38</v>
      </c>
      <c r="O1432" s="239"/>
      <c r="P1432" s="240">
        <f>O1432*H1432</f>
        <v>0</v>
      </c>
      <c r="Q1432" s="240">
        <v>1.7000000000000001E-4</v>
      </c>
      <c r="R1432" s="240">
        <f>Q1432*H1432</f>
        <v>2.1420000000000003E-4</v>
      </c>
      <c r="S1432" s="240">
        <v>0</v>
      </c>
      <c r="T1432" s="241">
        <f>S1432*H1432</f>
        <v>0</v>
      </c>
      <c r="U1432" s="149"/>
      <c r="V1432" s="149"/>
      <c r="W1432" s="149"/>
      <c r="X1432" s="149"/>
      <c r="Y1432" s="149"/>
      <c r="Z1432" s="149"/>
      <c r="AA1432" s="149"/>
      <c r="AB1432" s="149"/>
      <c r="AC1432" s="149"/>
      <c r="AD1432" s="149"/>
      <c r="AE1432" s="149"/>
      <c r="AR1432" s="242" t="s">
        <v>307</v>
      </c>
      <c r="AT1432" s="242" t="s">
        <v>136</v>
      </c>
      <c r="AU1432" s="242" t="s">
        <v>83</v>
      </c>
      <c r="AY1432" s="142" t="s">
        <v>134</v>
      </c>
      <c r="BE1432" s="243">
        <f>IF(N1432="základní",J1432,0)</f>
        <v>189</v>
      </c>
      <c r="BF1432" s="243">
        <f>IF(N1432="snížená",J1432,0)</f>
        <v>0</v>
      </c>
      <c r="BG1432" s="243">
        <f>IF(N1432="zákl. přenesená",J1432,0)</f>
        <v>0</v>
      </c>
      <c r="BH1432" s="243">
        <f>IF(N1432="sníž. přenesená",J1432,0)</f>
        <v>0</v>
      </c>
      <c r="BI1432" s="243">
        <f>IF(N1432="nulová",J1432,0)</f>
        <v>0</v>
      </c>
      <c r="BJ1432" s="142" t="s">
        <v>81</v>
      </c>
      <c r="BK1432" s="243">
        <f>ROUND(I1432*H1432,2)</f>
        <v>189</v>
      </c>
      <c r="BL1432" s="142" t="s">
        <v>307</v>
      </c>
      <c r="BM1432" s="242" t="s">
        <v>847</v>
      </c>
    </row>
    <row r="1433" spans="1:65" s="244" customFormat="1" x14ac:dyDescent="0.4">
      <c r="B1433" s="245"/>
      <c r="D1433" s="246" t="s">
        <v>142</v>
      </c>
      <c r="E1433" s="247" t="s">
        <v>1</v>
      </c>
      <c r="F1433" s="248" t="s">
        <v>848</v>
      </c>
      <c r="H1433" s="247" t="s">
        <v>1</v>
      </c>
      <c r="L1433" s="245"/>
      <c r="M1433" s="249"/>
      <c r="N1433" s="250"/>
      <c r="O1433" s="250"/>
      <c r="P1433" s="250"/>
      <c r="Q1433" s="250"/>
      <c r="R1433" s="250"/>
      <c r="S1433" s="250"/>
      <c r="T1433" s="251"/>
      <c r="AT1433" s="247" t="s">
        <v>142</v>
      </c>
      <c r="AU1433" s="247" t="s">
        <v>83</v>
      </c>
      <c r="AV1433" s="244" t="s">
        <v>81</v>
      </c>
      <c r="AW1433" s="244" t="s">
        <v>30</v>
      </c>
      <c r="AX1433" s="244" t="s">
        <v>73</v>
      </c>
      <c r="AY1433" s="247" t="s">
        <v>134</v>
      </c>
    </row>
    <row r="1434" spans="1:65" s="252" customFormat="1" x14ac:dyDescent="0.4">
      <c r="B1434" s="253"/>
      <c r="D1434" s="246" t="s">
        <v>142</v>
      </c>
      <c r="E1434" s="254" t="s">
        <v>1</v>
      </c>
      <c r="F1434" s="255" t="s">
        <v>849</v>
      </c>
      <c r="H1434" s="256">
        <v>0.25</v>
      </c>
      <c r="L1434" s="253"/>
      <c r="M1434" s="257"/>
      <c r="N1434" s="258"/>
      <c r="O1434" s="258"/>
      <c r="P1434" s="258"/>
      <c r="Q1434" s="258"/>
      <c r="R1434" s="258"/>
      <c r="S1434" s="258"/>
      <c r="T1434" s="259"/>
      <c r="AT1434" s="254" t="s">
        <v>142</v>
      </c>
      <c r="AU1434" s="254" t="s">
        <v>83</v>
      </c>
      <c r="AV1434" s="252" t="s">
        <v>83</v>
      </c>
      <c r="AW1434" s="252" t="s">
        <v>30</v>
      </c>
      <c r="AX1434" s="252" t="s">
        <v>73</v>
      </c>
      <c r="AY1434" s="254" t="s">
        <v>134</v>
      </c>
    </row>
    <row r="1435" spans="1:65" s="252" customFormat="1" x14ac:dyDescent="0.4">
      <c r="B1435" s="253"/>
      <c r="D1435" s="246" t="s">
        <v>142</v>
      </c>
      <c r="E1435" s="254" t="s">
        <v>1</v>
      </c>
      <c r="F1435" s="255" t="s">
        <v>850</v>
      </c>
      <c r="H1435" s="256">
        <v>1.01</v>
      </c>
      <c r="L1435" s="253"/>
      <c r="M1435" s="257"/>
      <c r="N1435" s="258"/>
      <c r="O1435" s="258"/>
      <c r="P1435" s="258"/>
      <c r="Q1435" s="258"/>
      <c r="R1435" s="258"/>
      <c r="S1435" s="258"/>
      <c r="T1435" s="259"/>
      <c r="AT1435" s="254" t="s">
        <v>142</v>
      </c>
      <c r="AU1435" s="254" t="s">
        <v>83</v>
      </c>
      <c r="AV1435" s="252" t="s">
        <v>83</v>
      </c>
      <c r="AW1435" s="252" t="s">
        <v>30</v>
      </c>
      <c r="AX1435" s="252" t="s">
        <v>73</v>
      </c>
      <c r="AY1435" s="254" t="s">
        <v>134</v>
      </c>
    </row>
    <row r="1436" spans="1:65" s="260" customFormat="1" x14ac:dyDescent="0.4">
      <c r="B1436" s="261"/>
      <c r="D1436" s="246" t="s">
        <v>142</v>
      </c>
      <c r="E1436" s="262" t="s">
        <v>1</v>
      </c>
      <c r="F1436" s="263" t="s">
        <v>164</v>
      </c>
      <c r="H1436" s="264">
        <v>1.26</v>
      </c>
      <c r="L1436" s="261"/>
      <c r="M1436" s="265"/>
      <c r="N1436" s="266"/>
      <c r="O1436" s="266"/>
      <c r="P1436" s="266"/>
      <c r="Q1436" s="266"/>
      <c r="R1436" s="266"/>
      <c r="S1436" s="266"/>
      <c r="T1436" s="267"/>
      <c r="AT1436" s="262" t="s">
        <v>142</v>
      </c>
      <c r="AU1436" s="262" t="s">
        <v>83</v>
      </c>
      <c r="AV1436" s="260" t="s">
        <v>140</v>
      </c>
      <c r="AW1436" s="260" t="s">
        <v>30</v>
      </c>
      <c r="AX1436" s="260" t="s">
        <v>81</v>
      </c>
      <c r="AY1436" s="262" t="s">
        <v>134</v>
      </c>
    </row>
    <row r="1437" spans="1:65" s="152" customFormat="1" ht="24.2" customHeight="1" x14ac:dyDescent="0.4">
      <c r="A1437" s="149"/>
      <c r="B1437" s="150"/>
      <c r="C1437" s="230" t="s">
        <v>851</v>
      </c>
      <c r="D1437" s="230" t="s">
        <v>136</v>
      </c>
      <c r="E1437" s="231" t="s">
        <v>852</v>
      </c>
      <c r="F1437" s="232" t="s">
        <v>853</v>
      </c>
      <c r="G1437" s="233" t="s">
        <v>175</v>
      </c>
      <c r="H1437" s="234">
        <v>1.26</v>
      </c>
      <c r="I1437" s="75">
        <v>120</v>
      </c>
      <c r="J1437" s="235">
        <f>ROUND(I1437*H1437,2)</f>
        <v>151.19999999999999</v>
      </c>
      <c r="K1437" s="236"/>
      <c r="L1437" s="150"/>
      <c r="M1437" s="237" t="s">
        <v>1</v>
      </c>
      <c r="N1437" s="238" t="s">
        <v>38</v>
      </c>
      <c r="O1437" s="239"/>
      <c r="P1437" s="240">
        <f>O1437*H1437</f>
        <v>0</v>
      </c>
      <c r="Q1437" s="240">
        <v>1.7000000000000001E-4</v>
      </c>
      <c r="R1437" s="240">
        <f>Q1437*H1437</f>
        <v>2.1420000000000003E-4</v>
      </c>
      <c r="S1437" s="240">
        <v>0</v>
      </c>
      <c r="T1437" s="241">
        <f>S1437*H1437</f>
        <v>0</v>
      </c>
      <c r="U1437" s="149"/>
      <c r="V1437" s="149"/>
      <c r="W1437" s="149"/>
      <c r="X1437" s="149"/>
      <c r="Y1437" s="149"/>
      <c r="Z1437" s="149"/>
      <c r="AA1437" s="149"/>
      <c r="AB1437" s="149"/>
      <c r="AC1437" s="149"/>
      <c r="AD1437" s="149"/>
      <c r="AE1437" s="149"/>
      <c r="AR1437" s="242" t="s">
        <v>307</v>
      </c>
      <c r="AT1437" s="242" t="s">
        <v>136</v>
      </c>
      <c r="AU1437" s="242" t="s">
        <v>83</v>
      </c>
      <c r="AY1437" s="142" t="s">
        <v>134</v>
      </c>
      <c r="BE1437" s="243">
        <f>IF(N1437="základní",J1437,0)</f>
        <v>151.19999999999999</v>
      </c>
      <c r="BF1437" s="243">
        <f>IF(N1437="snížená",J1437,0)</f>
        <v>0</v>
      </c>
      <c r="BG1437" s="243">
        <f>IF(N1437="zákl. přenesená",J1437,0)</f>
        <v>0</v>
      </c>
      <c r="BH1437" s="243">
        <f>IF(N1437="sníž. přenesená",J1437,0)</f>
        <v>0</v>
      </c>
      <c r="BI1437" s="243">
        <f>IF(N1437="nulová",J1437,0)</f>
        <v>0</v>
      </c>
      <c r="BJ1437" s="142" t="s">
        <v>81</v>
      </c>
      <c r="BK1437" s="243">
        <f>ROUND(I1437*H1437,2)</f>
        <v>151.19999999999999</v>
      </c>
      <c r="BL1437" s="142" t="s">
        <v>307</v>
      </c>
      <c r="BM1437" s="242" t="s">
        <v>854</v>
      </c>
    </row>
    <row r="1438" spans="1:65" s="244" customFormat="1" x14ac:dyDescent="0.4">
      <c r="B1438" s="245"/>
      <c r="D1438" s="246" t="s">
        <v>142</v>
      </c>
      <c r="E1438" s="247" t="s">
        <v>1</v>
      </c>
      <c r="F1438" s="248" t="s">
        <v>848</v>
      </c>
      <c r="H1438" s="247" t="s">
        <v>1</v>
      </c>
      <c r="L1438" s="245"/>
      <c r="M1438" s="249"/>
      <c r="N1438" s="250"/>
      <c r="O1438" s="250"/>
      <c r="P1438" s="250"/>
      <c r="Q1438" s="250"/>
      <c r="R1438" s="250"/>
      <c r="S1438" s="250"/>
      <c r="T1438" s="251"/>
      <c r="AT1438" s="247" t="s">
        <v>142</v>
      </c>
      <c r="AU1438" s="247" t="s">
        <v>83</v>
      </c>
      <c r="AV1438" s="244" t="s">
        <v>81</v>
      </c>
      <c r="AW1438" s="244" t="s">
        <v>30</v>
      </c>
      <c r="AX1438" s="244" t="s">
        <v>73</v>
      </c>
      <c r="AY1438" s="247" t="s">
        <v>134</v>
      </c>
    </row>
    <row r="1439" spans="1:65" s="252" customFormat="1" x14ac:dyDescent="0.4">
      <c r="B1439" s="253"/>
      <c r="D1439" s="246" t="s">
        <v>142</v>
      </c>
      <c r="E1439" s="254" t="s">
        <v>1</v>
      </c>
      <c r="F1439" s="255" t="s">
        <v>849</v>
      </c>
      <c r="H1439" s="256">
        <v>0.25</v>
      </c>
      <c r="L1439" s="253"/>
      <c r="M1439" s="257"/>
      <c r="N1439" s="258"/>
      <c r="O1439" s="258"/>
      <c r="P1439" s="258"/>
      <c r="Q1439" s="258"/>
      <c r="R1439" s="258"/>
      <c r="S1439" s="258"/>
      <c r="T1439" s="259"/>
      <c r="AT1439" s="254" t="s">
        <v>142</v>
      </c>
      <c r="AU1439" s="254" t="s">
        <v>83</v>
      </c>
      <c r="AV1439" s="252" t="s">
        <v>83</v>
      </c>
      <c r="AW1439" s="252" t="s">
        <v>30</v>
      </c>
      <c r="AX1439" s="252" t="s">
        <v>73</v>
      </c>
      <c r="AY1439" s="254" t="s">
        <v>134</v>
      </c>
    </row>
    <row r="1440" spans="1:65" s="252" customFormat="1" x14ac:dyDescent="0.4">
      <c r="B1440" s="253"/>
      <c r="D1440" s="246" t="s">
        <v>142</v>
      </c>
      <c r="E1440" s="254" t="s">
        <v>1</v>
      </c>
      <c r="F1440" s="255" t="s">
        <v>850</v>
      </c>
      <c r="H1440" s="256">
        <v>1.01</v>
      </c>
      <c r="L1440" s="253"/>
      <c r="M1440" s="257"/>
      <c r="N1440" s="258"/>
      <c r="O1440" s="258"/>
      <c r="P1440" s="258"/>
      <c r="Q1440" s="258"/>
      <c r="R1440" s="258"/>
      <c r="S1440" s="258"/>
      <c r="T1440" s="259"/>
      <c r="AT1440" s="254" t="s">
        <v>142</v>
      </c>
      <c r="AU1440" s="254" t="s">
        <v>83</v>
      </c>
      <c r="AV1440" s="252" t="s">
        <v>83</v>
      </c>
      <c r="AW1440" s="252" t="s">
        <v>30</v>
      </c>
      <c r="AX1440" s="252" t="s">
        <v>73</v>
      </c>
      <c r="AY1440" s="254" t="s">
        <v>134</v>
      </c>
    </row>
    <row r="1441" spans="1:65" s="260" customFormat="1" x14ac:dyDescent="0.4">
      <c r="B1441" s="261"/>
      <c r="D1441" s="246" t="s">
        <v>142</v>
      </c>
      <c r="E1441" s="262" t="s">
        <v>1</v>
      </c>
      <c r="F1441" s="263" t="s">
        <v>164</v>
      </c>
      <c r="H1441" s="264">
        <v>1.26</v>
      </c>
      <c r="L1441" s="261"/>
      <c r="M1441" s="265"/>
      <c r="N1441" s="266"/>
      <c r="O1441" s="266"/>
      <c r="P1441" s="266"/>
      <c r="Q1441" s="266"/>
      <c r="R1441" s="266"/>
      <c r="S1441" s="266"/>
      <c r="T1441" s="267"/>
      <c r="AT1441" s="262" t="s">
        <v>142</v>
      </c>
      <c r="AU1441" s="262" t="s">
        <v>83</v>
      </c>
      <c r="AV1441" s="260" t="s">
        <v>140</v>
      </c>
      <c r="AW1441" s="260" t="s">
        <v>30</v>
      </c>
      <c r="AX1441" s="260" t="s">
        <v>81</v>
      </c>
      <c r="AY1441" s="262" t="s">
        <v>134</v>
      </c>
    </row>
    <row r="1442" spans="1:65" s="152" customFormat="1" ht="24.2" customHeight="1" x14ac:dyDescent="0.4">
      <c r="A1442" s="149"/>
      <c r="B1442" s="150"/>
      <c r="C1442" s="230" t="s">
        <v>855</v>
      </c>
      <c r="D1442" s="230" t="s">
        <v>136</v>
      </c>
      <c r="E1442" s="231" t="s">
        <v>856</v>
      </c>
      <c r="F1442" s="232" t="s">
        <v>857</v>
      </c>
      <c r="G1442" s="233" t="s">
        <v>175</v>
      </c>
      <c r="H1442" s="234">
        <v>1.26</v>
      </c>
      <c r="I1442" s="75">
        <v>120</v>
      </c>
      <c r="J1442" s="235">
        <f>ROUND(I1442*H1442,2)</f>
        <v>151.19999999999999</v>
      </c>
      <c r="K1442" s="236"/>
      <c r="L1442" s="150"/>
      <c r="M1442" s="237" t="s">
        <v>1</v>
      </c>
      <c r="N1442" s="238" t="s">
        <v>38</v>
      </c>
      <c r="O1442" s="239"/>
      <c r="P1442" s="240">
        <f>O1442*H1442</f>
        <v>0</v>
      </c>
      <c r="Q1442" s="240">
        <v>1.7000000000000001E-4</v>
      </c>
      <c r="R1442" s="240">
        <f>Q1442*H1442</f>
        <v>2.1420000000000003E-4</v>
      </c>
      <c r="S1442" s="240">
        <v>0</v>
      </c>
      <c r="T1442" s="241">
        <f>S1442*H1442</f>
        <v>0</v>
      </c>
      <c r="U1442" s="149"/>
      <c r="V1442" s="149"/>
      <c r="W1442" s="149"/>
      <c r="X1442" s="149"/>
      <c r="Y1442" s="149"/>
      <c r="Z1442" s="149"/>
      <c r="AA1442" s="149"/>
      <c r="AB1442" s="149"/>
      <c r="AC1442" s="149"/>
      <c r="AD1442" s="149"/>
      <c r="AE1442" s="149"/>
      <c r="AR1442" s="242" t="s">
        <v>307</v>
      </c>
      <c r="AT1442" s="242" t="s">
        <v>136</v>
      </c>
      <c r="AU1442" s="242" t="s">
        <v>83</v>
      </c>
      <c r="AY1442" s="142" t="s">
        <v>134</v>
      </c>
      <c r="BE1442" s="243">
        <f>IF(N1442="základní",J1442,0)</f>
        <v>151.19999999999999</v>
      </c>
      <c r="BF1442" s="243">
        <f>IF(N1442="snížená",J1442,0)</f>
        <v>0</v>
      </c>
      <c r="BG1442" s="243">
        <f>IF(N1442="zákl. přenesená",J1442,0)</f>
        <v>0</v>
      </c>
      <c r="BH1442" s="243">
        <f>IF(N1442="sníž. přenesená",J1442,0)</f>
        <v>0</v>
      </c>
      <c r="BI1442" s="243">
        <f>IF(N1442="nulová",J1442,0)</f>
        <v>0</v>
      </c>
      <c r="BJ1442" s="142" t="s">
        <v>81</v>
      </c>
      <c r="BK1442" s="243">
        <f>ROUND(I1442*H1442,2)</f>
        <v>151.19999999999999</v>
      </c>
      <c r="BL1442" s="142" t="s">
        <v>307</v>
      </c>
      <c r="BM1442" s="242" t="s">
        <v>858</v>
      </c>
    </row>
    <row r="1443" spans="1:65" s="244" customFormat="1" x14ac:dyDescent="0.4">
      <c r="B1443" s="245"/>
      <c r="D1443" s="246" t="s">
        <v>142</v>
      </c>
      <c r="E1443" s="247" t="s">
        <v>1</v>
      </c>
      <c r="F1443" s="248" t="s">
        <v>848</v>
      </c>
      <c r="H1443" s="247" t="s">
        <v>1</v>
      </c>
      <c r="L1443" s="245"/>
      <c r="M1443" s="249"/>
      <c r="N1443" s="250"/>
      <c r="O1443" s="250"/>
      <c r="P1443" s="250"/>
      <c r="Q1443" s="250"/>
      <c r="R1443" s="250"/>
      <c r="S1443" s="250"/>
      <c r="T1443" s="251"/>
      <c r="AT1443" s="247" t="s">
        <v>142</v>
      </c>
      <c r="AU1443" s="247" t="s">
        <v>83</v>
      </c>
      <c r="AV1443" s="244" t="s">
        <v>81</v>
      </c>
      <c r="AW1443" s="244" t="s">
        <v>30</v>
      </c>
      <c r="AX1443" s="244" t="s">
        <v>73</v>
      </c>
      <c r="AY1443" s="247" t="s">
        <v>134</v>
      </c>
    </row>
    <row r="1444" spans="1:65" s="252" customFormat="1" x14ac:dyDescent="0.4">
      <c r="B1444" s="253"/>
      <c r="D1444" s="246" t="s">
        <v>142</v>
      </c>
      <c r="E1444" s="254" t="s">
        <v>1</v>
      </c>
      <c r="F1444" s="255" t="s">
        <v>849</v>
      </c>
      <c r="H1444" s="256">
        <v>0.25</v>
      </c>
      <c r="L1444" s="253"/>
      <c r="M1444" s="257"/>
      <c r="N1444" s="258"/>
      <c r="O1444" s="258"/>
      <c r="P1444" s="258"/>
      <c r="Q1444" s="258"/>
      <c r="R1444" s="258"/>
      <c r="S1444" s="258"/>
      <c r="T1444" s="259"/>
      <c r="AT1444" s="254" t="s">
        <v>142</v>
      </c>
      <c r="AU1444" s="254" t="s">
        <v>83</v>
      </c>
      <c r="AV1444" s="252" t="s">
        <v>83</v>
      </c>
      <c r="AW1444" s="252" t="s">
        <v>30</v>
      </c>
      <c r="AX1444" s="252" t="s">
        <v>73</v>
      </c>
      <c r="AY1444" s="254" t="s">
        <v>134</v>
      </c>
    </row>
    <row r="1445" spans="1:65" s="252" customFormat="1" x14ac:dyDescent="0.4">
      <c r="B1445" s="253"/>
      <c r="D1445" s="246" t="s">
        <v>142</v>
      </c>
      <c r="E1445" s="254" t="s">
        <v>1</v>
      </c>
      <c r="F1445" s="255" t="s">
        <v>850</v>
      </c>
      <c r="H1445" s="256">
        <v>1.01</v>
      </c>
      <c r="L1445" s="253"/>
      <c r="M1445" s="257"/>
      <c r="N1445" s="258"/>
      <c r="O1445" s="258"/>
      <c r="P1445" s="258"/>
      <c r="Q1445" s="258"/>
      <c r="R1445" s="258"/>
      <c r="S1445" s="258"/>
      <c r="T1445" s="259"/>
      <c r="AT1445" s="254" t="s">
        <v>142</v>
      </c>
      <c r="AU1445" s="254" t="s">
        <v>83</v>
      </c>
      <c r="AV1445" s="252" t="s">
        <v>83</v>
      </c>
      <c r="AW1445" s="252" t="s">
        <v>30</v>
      </c>
      <c r="AX1445" s="252" t="s">
        <v>73</v>
      </c>
      <c r="AY1445" s="254" t="s">
        <v>134</v>
      </c>
    </row>
    <row r="1446" spans="1:65" s="260" customFormat="1" x14ac:dyDescent="0.4">
      <c r="B1446" s="261"/>
      <c r="D1446" s="246" t="s">
        <v>142</v>
      </c>
      <c r="E1446" s="262" t="s">
        <v>1</v>
      </c>
      <c r="F1446" s="263" t="s">
        <v>164</v>
      </c>
      <c r="H1446" s="264">
        <v>1.26</v>
      </c>
      <c r="L1446" s="261"/>
      <c r="M1446" s="265"/>
      <c r="N1446" s="266"/>
      <c r="O1446" s="266"/>
      <c r="P1446" s="266"/>
      <c r="Q1446" s="266"/>
      <c r="R1446" s="266"/>
      <c r="S1446" s="266"/>
      <c r="T1446" s="267"/>
      <c r="AT1446" s="262" t="s">
        <v>142</v>
      </c>
      <c r="AU1446" s="262" t="s">
        <v>83</v>
      </c>
      <c r="AV1446" s="260" t="s">
        <v>140</v>
      </c>
      <c r="AW1446" s="260" t="s">
        <v>30</v>
      </c>
      <c r="AX1446" s="260" t="s">
        <v>81</v>
      </c>
      <c r="AY1446" s="262" t="s">
        <v>134</v>
      </c>
    </row>
    <row r="1447" spans="1:65" s="217" customFormat="1" ht="22.9" customHeight="1" x14ac:dyDescent="0.5">
      <c r="B1447" s="218"/>
      <c r="D1447" s="219" t="s">
        <v>72</v>
      </c>
      <c r="E1447" s="228" t="s">
        <v>859</v>
      </c>
      <c r="F1447" s="228" t="s">
        <v>860</v>
      </c>
      <c r="J1447" s="229">
        <f>BK1447</f>
        <v>64934.85</v>
      </c>
      <c r="L1447" s="218"/>
      <c r="M1447" s="222"/>
      <c r="N1447" s="223"/>
      <c r="O1447" s="223"/>
      <c r="P1447" s="224">
        <f>SUM(P1448:P1716)</f>
        <v>0</v>
      </c>
      <c r="Q1447" s="223"/>
      <c r="R1447" s="224">
        <f>SUM(R1448:R1716)</f>
        <v>0.66866920000000007</v>
      </c>
      <c r="S1447" s="223"/>
      <c r="T1447" s="225">
        <f>SUM(T1448:T1716)</f>
        <v>0.14024121000000001</v>
      </c>
      <c r="AR1447" s="219" t="s">
        <v>83</v>
      </c>
      <c r="AT1447" s="226" t="s">
        <v>72</v>
      </c>
      <c r="AU1447" s="226" t="s">
        <v>81</v>
      </c>
      <c r="AY1447" s="219" t="s">
        <v>134</v>
      </c>
      <c r="BK1447" s="227">
        <f>SUM(BK1448:BK1716)</f>
        <v>64934.85</v>
      </c>
    </row>
    <row r="1448" spans="1:65" s="152" customFormat="1" ht="16.5" customHeight="1" x14ac:dyDescent="0.4">
      <c r="A1448" s="149"/>
      <c r="B1448" s="150"/>
      <c r="C1448" s="230" t="s">
        <v>861</v>
      </c>
      <c r="D1448" s="230" t="s">
        <v>136</v>
      </c>
      <c r="E1448" s="231" t="s">
        <v>862</v>
      </c>
      <c r="F1448" s="232" t="s">
        <v>863</v>
      </c>
      <c r="G1448" s="233" t="s">
        <v>175</v>
      </c>
      <c r="H1448" s="234">
        <v>452.39100000000002</v>
      </c>
      <c r="I1448" s="75">
        <v>50</v>
      </c>
      <c r="J1448" s="235">
        <f>ROUND(I1448*H1448,2)</f>
        <v>22619.55</v>
      </c>
      <c r="K1448" s="236"/>
      <c r="L1448" s="150"/>
      <c r="M1448" s="237" t="s">
        <v>1</v>
      </c>
      <c r="N1448" s="238" t="s">
        <v>38</v>
      </c>
      <c r="O1448" s="239"/>
      <c r="P1448" s="240">
        <f>O1448*H1448</f>
        <v>0</v>
      </c>
      <c r="Q1448" s="240">
        <v>1E-3</v>
      </c>
      <c r="R1448" s="240">
        <f>Q1448*H1448</f>
        <v>0.45239100000000004</v>
      </c>
      <c r="S1448" s="240">
        <v>3.1E-4</v>
      </c>
      <c r="T1448" s="241">
        <f>S1448*H1448</f>
        <v>0.14024121000000001</v>
      </c>
      <c r="U1448" s="149"/>
      <c r="V1448" s="149"/>
      <c r="W1448" s="149"/>
      <c r="X1448" s="149"/>
      <c r="Y1448" s="149"/>
      <c r="Z1448" s="149"/>
      <c r="AA1448" s="149"/>
      <c r="AB1448" s="149"/>
      <c r="AC1448" s="149"/>
      <c r="AD1448" s="149"/>
      <c r="AE1448" s="149"/>
      <c r="AR1448" s="242" t="s">
        <v>307</v>
      </c>
      <c r="AT1448" s="242" t="s">
        <v>136</v>
      </c>
      <c r="AU1448" s="242" t="s">
        <v>83</v>
      </c>
      <c r="AY1448" s="142" t="s">
        <v>134</v>
      </c>
      <c r="BE1448" s="243">
        <f>IF(N1448="základní",J1448,0)</f>
        <v>22619.55</v>
      </c>
      <c r="BF1448" s="243">
        <f>IF(N1448="snížená",J1448,0)</f>
        <v>0</v>
      </c>
      <c r="BG1448" s="243">
        <f>IF(N1448="zákl. přenesená",J1448,0)</f>
        <v>0</v>
      </c>
      <c r="BH1448" s="243">
        <f>IF(N1448="sníž. přenesená",J1448,0)</f>
        <v>0</v>
      </c>
      <c r="BI1448" s="243">
        <f>IF(N1448="nulová",J1448,0)</f>
        <v>0</v>
      </c>
      <c r="BJ1448" s="142" t="s">
        <v>81</v>
      </c>
      <c r="BK1448" s="243">
        <f>ROUND(I1448*H1448,2)</f>
        <v>22619.55</v>
      </c>
      <c r="BL1448" s="142" t="s">
        <v>307</v>
      </c>
      <c r="BM1448" s="242" t="s">
        <v>864</v>
      </c>
    </row>
    <row r="1449" spans="1:65" s="244" customFormat="1" x14ac:dyDescent="0.4">
      <c r="B1449" s="245"/>
      <c r="D1449" s="246" t="s">
        <v>142</v>
      </c>
      <c r="E1449" s="247" t="s">
        <v>1</v>
      </c>
      <c r="F1449" s="248" t="s">
        <v>865</v>
      </c>
      <c r="H1449" s="247" t="s">
        <v>1</v>
      </c>
      <c r="L1449" s="245"/>
      <c r="M1449" s="249"/>
      <c r="N1449" s="250"/>
      <c r="O1449" s="250"/>
      <c r="P1449" s="250"/>
      <c r="Q1449" s="250"/>
      <c r="R1449" s="250"/>
      <c r="S1449" s="250"/>
      <c r="T1449" s="251"/>
      <c r="AT1449" s="247" t="s">
        <v>142</v>
      </c>
      <c r="AU1449" s="247" t="s">
        <v>83</v>
      </c>
      <c r="AV1449" s="244" t="s">
        <v>81</v>
      </c>
      <c r="AW1449" s="244" t="s">
        <v>30</v>
      </c>
      <c r="AX1449" s="244" t="s">
        <v>73</v>
      </c>
      <c r="AY1449" s="247" t="s">
        <v>134</v>
      </c>
    </row>
    <row r="1450" spans="1:65" s="244" customFormat="1" x14ac:dyDescent="0.4">
      <c r="B1450" s="245"/>
      <c r="D1450" s="246" t="s">
        <v>142</v>
      </c>
      <c r="E1450" s="247" t="s">
        <v>1</v>
      </c>
      <c r="F1450" s="248" t="s">
        <v>200</v>
      </c>
      <c r="H1450" s="247" t="s">
        <v>1</v>
      </c>
      <c r="L1450" s="245"/>
      <c r="M1450" s="249"/>
      <c r="N1450" s="250"/>
      <c r="O1450" s="250"/>
      <c r="P1450" s="250"/>
      <c r="Q1450" s="250"/>
      <c r="R1450" s="250"/>
      <c r="S1450" s="250"/>
      <c r="T1450" s="251"/>
      <c r="AT1450" s="247" t="s">
        <v>142</v>
      </c>
      <c r="AU1450" s="247" t="s">
        <v>83</v>
      </c>
      <c r="AV1450" s="244" t="s">
        <v>81</v>
      </c>
      <c r="AW1450" s="244" t="s">
        <v>30</v>
      </c>
      <c r="AX1450" s="244" t="s">
        <v>73</v>
      </c>
      <c r="AY1450" s="247" t="s">
        <v>134</v>
      </c>
    </row>
    <row r="1451" spans="1:65" s="252" customFormat="1" x14ac:dyDescent="0.4">
      <c r="B1451" s="253"/>
      <c r="D1451" s="246" t="s">
        <v>142</v>
      </c>
      <c r="E1451" s="254" t="s">
        <v>1</v>
      </c>
      <c r="F1451" s="255" t="s">
        <v>866</v>
      </c>
      <c r="H1451" s="256">
        <v>17.065999999999999</v>
      </c>
      <c r="L1451" s="253"/>
      <c r="M1451" s="257"/>
      <c r="N1451" s="258"/>
      <c r="O1451" s="258"/>
      <c r="P1451" s="258"/>
      <c r="Q1451" s="258"/>
      <c r="R1451" s="258"/>
      <c r="S1451" s="258"/>
      <c r="T1451" s="259"/>
      <c r="AT1451" s="254" t="s">
        <v>142</v>
      </c>
      <c r="AU1451" s="254" t="s">
        <v>83</v>
      </c>
      <c r="AV1451" s="252" t="s">
        <v>83</v>
      </c>
      <c r="AW1451" s="252" t="s">
        <v>30</v>
      </c>
      <c r="AX1451" s="252" t="s">
        <v>73</v>
      </c>
      <c r="AY1451" s="254" t="s">
        <v>134</v>
      </c>
    </row>
    <row r="1452" spans="1:65" s="252" customFormat="1" x14ac:dyDescent="0.4">
      <c r="B1452" s="253"/>
      <c r="D1452" s="246" t="s">
        <v>142</v>
      </c>
      <c r="E1452" s="254" t="s">
        <v>1</v>
      </c>
      <c r="F1452" s="255" t="s">
        <v>867</v>
      </c>
      <c r="H1452" s="256">
        <v>17.71</v>
      </c>
      <c r="L1452" s="253"/>
      <c r="M1452" s="257"/>
      <c r="N1452" s="258"/>
      <c r="O1452" s="258"/>
      <c r="P1452" s="258"/>
      <c r="Q1452" s="258"/>
      <c r="R1452" s="258"/>
      <c r="S1452" s="258"/>
      <c r="T1452" s="259"/>
      <c r="AT1452" s="254" t="s">
        <v>142</v>
      </c>
      <c r="AU1452" s="254" t="s">
        <v>83</v>
      </c>
      <c r="AV1452" s="252" t="s">
        <v>83</v>
      </c>
      <c r="AW1452" s="252" t="s">
        <v>30</v>
      </c>
      <c r="AX1452" s="252" t="s">
        <v>73</v>
      </c>
      <c r="AY1452" s="254" t="s">
        <v>134</v>
      </c>
    </row>
    <row r="1453" spans="1:65" s="244" customFormat="1" x14ac:dyDescent="0.4">
      <c r="B1453" s="245"/>
      <c r="D1453" s="246" t="s">
        <v>142</v>
      </c>
      <c r="E1453" s="247" t="s">
        <v>1</v>
      </c>
      <c r="F1453" s="248" t="s">
        <v>187</v>
      </c>
      <c r="H1453" s="247" t="s">
        <v>1</v>
      </c>
      <c r="L1453" s="245"/>
      <c r="M1453" s="249"/>
      <c r="N1453" s="250"/>
      <c r="O1453" s="250"/>
      <c r="P1453" s="250"/>
      <c r="Q1453" s="250"/>
      <c r="R1453" s="250"/>
      <c r="S1453" s="250"/>
      <c r="T1453" s="251"/>
      <c r="AT1453" s="247" t="s">
        <v>142</v>
      </c>
      <c r="AU1453" s="247" t="s">
        <v>83</v>
      </c>
      <c r="AV1453" s="244" t="s">
        <v>81</v>
      </c>
      <c r="AW1453" s="244" t="s">
        <v>30</v>
      </c>
      <c r="AX1453" s="244" t="s">
        <v>73</v>
      </c>
      <c r="AY1453" s="247" t="s">
        <v>134</v>
      </c>
    </row>
    <row r="1454" spans="1:65" s="252" customFormat="1" x14ac:dyDescent="0.4">
      <c r="B1454" s="253"/>
      <c r="D1454" s="246" t="s">
        <v>142</v>
      </c>
      <c r="E1454" s="254" t="s">
        <v>1</v>
      </c>
      <c r="F1454" s="255" t="s">
        <v>188</v>
      </c>
      <c r="H1454" s="256">
        <v>-2.02</v>
      </c>
      <c r="L1454" s="253"/>
      <c r="M1454" s="257"/>
      <c r="N1454" s="258"/>
      <c r="O1454" s="258"/>
      <c r="P1454" s="258"/>
      <c r="Q1454" s="258"/>
      <c r="R1454" s="258"/>
      <c r="S1454" s="258"/>
      <c r="T1454" s="259"/>
      <c r="AT1454" s="254" t="s">
        <v>142</v>
      </c>
      <c r="AU1454" s="254" t="s">
        <v>83</v>
      </c>
      <c r="AV1454" s="252" t="s">
        <v>83</v>
      </c>
      <c r="AW1454" s="252" t="s">
        <v>30</v>
      </c>
      <c r="AX1454" s="252" t="s">
        <v>73</v>
      </c>
      <c r="AY1454" s="254" t="s">
        <v>134</v>
      </c>
    </row>
    <row r="1455" spans="1:65" s="252" customFormat="1" x14ac:dyDescent="0.4">
      <c r="B1455" s="253"/>
      <c r="D1455" s="246" t="s">
        <v>142</v>
      </c>
      <c r="E1455" s="254" t="s">
        <v>1</v>
      </c>
      <c r="F1455" s="255" t="s">
        <v>868</v>
      </c>
      <c r="H1455" s="256">
        <v>-4.742</v>
      </c>
      <c r="L1455" s="253"/>
      <c r="M1455" s="257"/>
      <c r="N1455" s="258"/>
      <c r="O1455" s="258"/>
      <c r="P1455" s="258"/>
      <c r="Q1455" s="258"/>
      <c r="R1455" s="258"/>
      <c r="S1455" s="258"/>
      <c r="T1455" s="259"/>
      <c r="AT1455" s="254" t="s">
        <v>142</v>
      </c>
      <c r="AU1455" s="254" t="s">
        <v>83</v>
      </c>
      <c r="AV1455" s="252" t="s">
        <v>83</v>
      </c>
      <c r="AW1455" s="252" t="s">
        <v>30</v>
      </c>
      <c r="AX1455" s="252" t="s">
        <v>73</v>
      </c>
      <c r="AY1455" s="254" t="s">
        <v>134</v>
      </c>
    </row>
    <row r="1456" spans="1:65" s="244" customFormat="1" x14ac:dyDescent="0.4">
      <c r="B1456" s="245"/>
      <c r="D1456" s="246" t="s">
        <v>142</v>
      </c>
      <c r="E1456" s="247" t="s">
        <v>1</v>
      </c>
      <c r="F1456" s="248" t="s">
        <v>869</v>
      </c>
      <c r="H1456" s="247" t="s">
        <v>1</v>
      </c>
      <c r="L1456" s="245"/>
      <c r="M1456" s="249"/>
      <c r="N1456" s="250"/>
      <c r="O1456" s="250"/>
      <c r="P1456" s="250"/>
      <c r="Q1456" s="250"/>
      <c r="R1456" s="250"/>
      <c r="S1456" s="250"/>
      <c r="T1456" s="251"/>
      <c r="AT1456" s="247" t="s">
        <v>142</v>
      </c>
      <c r="AU1456" s="247" t="s">
        <v>83</v>
      </c>
      <c r="AV1456" s="244" t="s">
        <v>81</v>
      </c>
      <c r="AW1456" s="244" t="s">
        <v>30</v>
      </c>
      <c r="AX1456" s="244" t="s">
        <v>73</v>
      </c>
      <c r="AY1456" s="247" t="s">
        <v>134</v>
      </c>
    </row>
    <row r="1457" spans="2:51" s="252" customFormat="1" x14ac:dyDescent="0.4">
      <c r="B1457" s="253"/>
      <c r="D1457" s="246" t="s">
        <v>142</v>
      </c>
      <c r="E1457" s="254" t="s">
        <v>1</v>
      </c>
      <c r="F1457" s="255" t="s">
        <v>746</v>
      </c>
      <c r="H1457" s="256">
        <v>26.25</v>
      </c>
      <c r="L1457" s="253"/>
      <c r="M1457" s="257"/>
      <c r="N1457" s="258"/>
      <c r="O1457" s="258"/>
      <c r="P1457" s="258"/>
      <c r="Q1457" s="258"/>
      <c r="R1457" s="258"/>
      <c r="S1457" s="258"/>
      <c r="T1457" s="259"/>
      <c r="AT1457" s="254" t="s">
        <v>142</v>
      </c>
      <c r="AU1457" s="254" t="s">
        <v>83</v>
      </c>
      <c r="AV1457" s="252" t="s">
        <v>83</v>
      </c>
      <c r="AW1457" s="252" t="s">
        <v>30</v>
      </c>
      <c r="AX1457" s="252" t="s">
        <v>73</v>
      </c>
      <c r="AY1457" s="254" t="s">
        <v>134</v>
      </c>
    </row>
    <row r="1458" spans="2:51" s="244" customFormat="1" x14ac:dyDescent="0.4">
      <c r="B1458" s="245"/>
      <c r="D1458" s="246" t="s">
        <v>142</v>
      </c>
      <c r="E1458" s="247" t="s">
        <v>1</v>
      </c>
      <c r="F1458" s="248" t="s">
        <v>202</v>
      </c>
      <c r="H1458" s="247" t="s">
        <v>1</v>
      </c>
      <c r="L1458" s="245"/>
      <c r="M1458" s="249"/>
      <c r="N1458" s="250"/>
      <c r="O1458" s="250"/>
      <c r="P1458" s="250"/>
      <c r="Q1458" s="250"/>
      <c r="R1458" s="250"/>
      <c r="S1458" s="250"/>
      <c r="T1458" s="251"/>
      <c r="AT1458" s="247" t="s">
        <v>142</v>
      </c>
      <c r="AU1458" s="247" t="s">
        <v>83</v>
      </c>
      <c r="AV1458" s="244" t="s">
        <v>81</v>
      </c>
      <c r="AW1458" s="244" t="s">
        <v>30</v>
      </c>
      <c r="AX1458" s="244" t="s">
        <v>73</v>
      </c>
      <c r="AY1458" s="247" t="s">
        <v>134</v>
      </c>
    </row>
    <row r="1459" spans="2:51" s="252" customFormat="1" x14ac:dyDescent="0.4">
      <c r="B1459" s="253"/>
      <c r="D1459" s="246" t="s">
        <v>142</v>
      </c>
      <c r="E1459" s="254" t="s">
        <v>1</v>
      </c>
      <c r="F1459" s="255" t="s">
        <v>224</v>
      </c>
      <c r="H1459" s="256">
        <v>16.25</v>
      </c>
      <c r="L1459" s="253"/>
      <c r="M1459" s="257"/>
      <c r="N1459" s="258"/>
      <c r="O1459" s="258"/>
      <c r="P1459" s="258"/>
      <c r="Q1459" s="258"/>
      <c r="R1459" s="258"/>
      <c r="S1459" s="258"/>
      <c r="T1459" s="259"/>
      <c r="AT1459" s="254" t="s">
        <v>142</v>
      </c>
      <c r="AU1459" s="254" t="s">
        <v>83</v>
      </c>
      <c r="AV1459" s="252" t="s">
        <v>83</v>
      </c>
      <c r="AW1459" s="252" t="s">
        <v>30</v>
      </c>
      <c r="AX1459" s="252" t="s">
        <v>73</v>
      </c>
      <c r="AY1459" s="254" t="s">
        <v>134</v>
      </c>
    </row>
    <row r="1460" spans="2:51" s="252" customFormat="1" x14ac:dyDescent="0.4">
      <c r="B1460" s="253"/>
      <c r="D1460" s="246" t="s">
        <v>142</v>
      </c>
      <c r="E1460" s="254" t="s">
        <v>1</v>
      </c>
      <c r="F1460" s="255" t="s">
        <v>238</v>
      </c>
      <c r="H1460" s="256">
        <v>5.75</v>
      </c>
      <c r="L1460" s="253"/>
      <c r="M1460" s="257"/>
      <c r="N1460" s="258"/>
      <c r="O1460" s="258"/>
      <c r="P1460" s="258"/>
      <c r="Q1460" s="258"/>
      <c r="R1460" s="258"/>
      <c r="S1460" s="258"/>
      <c r="T1460" s="259"/>
      <c r="AT1460" s="254" t="s">
        <v>142</v>
      </c>
      <c r="AU1460" s="254" t="s">
        <v>83</v>
      </c>
      <c r="AV1460" s="252" t="s">
        <v>83</v>
      </c>
      <c r="AW1460" s="252" t="s">
        <v>30</v>
      </c>
      <c r="AX1460" s="252" t="s">
        <v>73</v>
      </c>
      <c r="AY1460" s="254" t="s">
        <v>134</v>
      </c>
    </row>
    <row r="1461" spans="2:51" s="244" customFormat="1" x14ac:dyDescent="0.4">
      <c r="B1461" s="245"/>
      <c r="D1461" s="246" t="s">
        <v>142</v>
      </c>
      <c r="E1461" s="247" t="s">
        <v>1</v>
      </c>
      <c r="F1461" s="248" t="s">
        <v>187</v>
      </c>
      <c r="H1461" s="247" t="s">
        <v>1</v>
      </c>
      <c r="L1461" s="245"/>
      <c r="M1461" s="249"/>
      <c r="N1461" s="250"/>
      <c r="O1461" s="250"/>
      <c r="P1461" s="250"/>
      <c r="Q1461" s="250"/>
      <c r="R1461" s="250"/>
      <c r="S1461" s="250"/>
      <c r="T1461" s="251"/>
      <c r="AT1461" s="247" t="s">
        <v>142</v>
      </c>
      <c r="AU1461" s="247" t="s">
        <v>83</v>
      </c>
      <c r="AV1461" s="244" t="s">
        <v>81</v>
      </c>
      <c r="AW1461" s="244" t="s">
        <v>30</v>
      </c>
      <c r="AX1461" s="244" t="s">
        <v>73</v>
      </c>
      <c r="AY1461" s="247" t="s">
        <v>134</v>
      </c>
    </row>
    <row r="1462" spans="2:51" s="252" customFormat="1" x14ac:dyDescent="0.4">
      <c r="B1462" s="253"/>
      <c r="D1462" s="246" t="s">
        <v>142</v>
      </c>
      <c r="E1462" s="254" t="s">
        <v>1</v>
      </c>
      <c r="F1462" s="255" t="s">
        <v>239</v>
      </c>
      <c r="H1462" s="256">
        <v>-36.36</v>
      </c>
      <c r="L1462" s="253"/>
      <c r="M1462" s="257"/>
      <c r="N1462" s="258"/>
      <c r="O1462" s="258"/>
      <c r="P1462" s="258"/>
      <c r="Q1462" s="258"/>
      <c r="R1462" s="258"/>
      <c r="S1462" s="258"/>
      <c r="T1462" s="259"/>
      <c r="AT1462" s="254" t="s">
        <v>142</v>
      </c>
      <c r="AU1462" s="254" t="s">
        <v>83</v>
      </c>
      <c r="AV1462" s="252" t="s">
        <v>83</v>
      </c>
      <c r="AW1462" s="252" t="s">
        <v>30</v>
      </c>
      <c r="AX1462" s="252" t="s">
        <v>73</v>
      </c>
      <c r="AY1462" s="254" t="s">
        <v>134</v>
      </c>
    </row>
    <row r="1463" spans="2:51" s="244" customFormat="1" x14ac:dyDescent="0.4">
      <c r="B1463" s="245"/>
      <c r="D1463" s="246" t="s">
        <v>142</v>
      </c>
      <c r="E1463" s="247" t="s">
        <v>1</v>
      </c>
      <c r="F1463" s="248" t="s">
        <v>869</v>
      </c>
      <c r="H1463" s="247" t="s">
        <v>1</v>
      </c>
      <c r="L1463" s="245"/>
      <c r="M1463" s="249"/>
      <c r="N1463" s="250"/>
      <c r="O1463" s="250"/>
      <c r="P1463" s="250"/>
      <c r="Q1463" s="250"/>
      <c r="R1463" s="250"/>
      <c r="S1463" s="250"/>
      <c r="T1463" s="251"/>
      <c r="AT1463" s="247" t="s">
        <v>142</v>
      </c>
      <c r="AU1463" s="247" t="s">
        <v>83</v>
      </c>
      <c r="AV1463" s="244" t="s">
        <v>81</v>
      </c>
      <c r="AW1463" s="244" t="s">
        <v>30</v>
      </c>
      <c r="AX1463" s="244" t="s">
        <v>73</v>
      </c>
      <c r="AY1463" s="247" t="s">
        <v>134</v>
      </c>
    </row>
    <row r="1464" spans="2:51" s="252" customFormat="1" x14ac:dyDescent="0.4">
      <c r="B1464" s="253"/>
      <c r="D1464" s="246" t="s">
        <v>142</v>
      </c>
      <c r="E1464" s="254" t="s">
        <v>1</v>
      </c>
      <c r="F1464" s="255" t="s">
        <v>203</v>
      </c>
      <c r="H1464" s="256">
        <v>8.5</v>
      </c>
      <c r="L1464" s="253"/>
      <c r="M1464" s="257"/>
      <c r="N1464" s="258"/>
      <c r="O1464" s="258"/>
      <c r="P1464" s="258"/>
      <c r="Q1464" s="258"/>
      <c r="R1464" s="258"/>
      <c r="S1464" s="258"/>
      <c r="T1464" s="259"/>
      <c r="AT1464" s="254" t="s">
        <v>142</v>
      </c>
      <c r="AU1464" s="254" t="s">
        <v>83</v>
      </c>
      <c r="AV1464" s="252" t="s">
        <v>83</v>
      </c>
      <c r="AW1464" s="252" t="s">
        <v>30</v>
      </c>
      <c r="AX1464" s="252" t="s">
        <v>73</v>
      </c>
      <c r="AY1464" s="254" t="s">
        <v>134</v>
      </c>
    </row>
    <row r="1465" spans="2:51" s="244" customFormat="1" x14ac:dyDescent="0.4">
      <c r="B1465" s="245"/>
      <c r="D1465" s="246" t="s">
        <v>142</v>
      </c>
      <c r="E1465" s="247" t="s">
        <v>1</v>
      </c>
      <c r="F1465" s="248" t="s">
        <v>144</v>
      </c>
      <c r="H1465" s="247" t="s">
        <v>1</v>
      </c>
      <c r="L1465" s="245"/>
      <c r="M1465" s="249"/>
      <c r="N1465" s="250"/>
      <c r="O1465" s="250"/>
      <c r="P1465" s="250"/>
      <c r="Q1465" s="250"/>
      <c r="R1465" s="250"/>
      <c r="S1465" s="250"/>
      <c r="T1465" s="251"/>
      <c r="AT1465" s="247" t="s">
        <v>142</v>
      </c>
      <c r="AU1465" s="247" t="s">
        <v>83</v>
      </c>
      <c r="AV1465" s="244" t="s">
        <v>81</v>
      </c>
      <c r="AW1465" s="244" t="s">
        <v>30</v>
      </c>
      <c r="AX1465" s="244" t="s">
        <v>73</v>
      </c>
      <c r="AY1465" s="247" t="s">
        <v>134</v>
      </c>
    </row>
    <row r="1466" spans="2:51" s="252" customFormat="1" x14ac:dyDescent="0.4">
      <c r="B1466" s="253"/>
      <c r="D1466" s="246" t="s">
        <v>142</v>
      </c>
      <c r="E1466" s="254" t="s">
        <v>1</v>
      </c>
      <c r="F1466" s="255" t="s">
        <v>240</v>
      </c>
      <c r="H1466" s="256">
        <v>0.45800000000000002</v>
      </c>
      <c r="L1466" s="253"/>
      <c r="M1466" s="257"/>
      <c r="N1466" s="258"/>
      <c r="O1466" s="258"/>
      <c r="P1466" s="258"/>
      <c r="Q1466" s="258"/>
      <c r="R1466" s="258"/>
      <c r="S1466" s="258"/>
      <c r="T1466" s="259"/>
      <c r="AT1466" s="254" t="s">
        <v>142</v>
      </c>
      <c r="AU1466" s="254" t="s">
        <v>83</v>
      </c>
      <c r="AV1466" s="252" t="s">
        <v>83</v>
      </c>
      <c r="AW1466" s="252" t="s">
        <v>30</v>
      </c>
      <c r="AX1466" s="252" t="s">
        <v>73</v>
      </c>
      <c r="AY1466" s="254" t="s">
        <v>134</v>
      </c>
    </row>
    <row r="1467" spans="2:51" s="252" customFormat="1" x14ac:dyDescent="0.4">
      <c r="B1467" s="253"/>
      <c r="D1467" s="246" t="s">
        <v>142</v>
      </c>
      <c r="E1467" s="254" t="s">
        <v>1</v>
      </c>
      <c r="F1467" s="255" t="s">
        <v>241</v>
      </c>
      <c r="H1467" s="256">
        <v>0.38500000000000001</v>
      </c>
      <c r="L1467" s="253"/>
      <c r="M1467" s="257"/>
      <c r="N1467" s="258"/>
      <c r="O1467" s="258"/>
      <c r="P1467" s="258"/>
      <c r="Q1467" s="258"/>
      <c r="R1467" s="258"/>
      <c r="S1467" s="258"/>
      <c r="T1467" s="259"/>
      <c r="AT1467" s="254" t="s">
        <v>142</v>
      </c>
      <c r="AU1467" s="254" t="s">
        <v>83</v>
      </c>
      <c r="AV1467" s="252" t="s">
        <v>83</v>
      </c>
      <c r="AW1467" s="252" t="s">
        <v>30</v>
      </c>
      <c r="AX1467" s="252" t="s">
        <v>73</v>
      </c>
      <c r="AY1467" s="254" t="s">
        <v>134</v>
      </c>
    </row>
    <row r="1468" spans="2:51" s="244" customFormat="1" x14ac:dyDescent="0.4">
      <c r="B1468" s="245"/>
      <c r="D1468" s="246" t="s">
        <v>142</v>
      </c>
      <c r="E1468" s="247" t="s">
        <v>1</v>
      </c>
      <c r="F1468" s="248" t="s">
        <v>869</v>
      </c>
      <c r="H1468" s="247" t="s">
        <v>1</v>
      </c>
      <c r="L1468" s="245"/>
      <c r="M1468" s="249"/>
      <c r="N1468" s="250"/>
      <c r="O1468" s="250"/>
      <c r="P1468" s="250"/>
      <c r="Q1468" s="250"/>
      <c r="R1468" s="250"/>
      <c r="S1468" s="250"/>
      <c r="T1468" s="251"/>
      <c r="AT1468" s="247" t="s">
        <v>142</v>
      </c>
      <c r="AU1468" s="247" t="s">
        <v>83</v>
      </c>
      <c r="AV1468" s="244" t="s">
        <v>81</v>
      </c>
      <c r="AW1468" s="244" t="s">
        <v>30</v>
      </c>
      <c r="AX1468" s="244" t="s">
        <v>73</v>
      </c>
      <c r="AY1468" s="247" t="s">
        <v>134</v>
      </c>
    </row>
    <row r="1469" spans="2:51" s="252" customFormat="1" x14ac:dyDescent="0.4">
      <c r="B1469" s="253"/>
      <c r="D1469" s="246" t="s">
        <v>142</v>
      </c>
      <c r="E1469" s="254" t="s">
        <v>1</v>
      </c>
      <c r="F1469" s="255" t="s">
        <v>204</v>
      </c>
      <c r="H1469" s="256">
        <v>4.29</v>
      </c>
      <c r="L1469" s="253"/>
      <c r="M1469" s="257"/>
      <c r="N1469" s="258"/>
      <c r="O1469" s="258"/>
      <c r="P1469" s="258"/>
      <c r="Q1469" s="258"/>
      <c r="R1469" s="258"/>
      <c r="S1469" s="258"/>
      <c r="T1469" s="259"/>
      <c r="AT1469" s="254" t="s">
        <v>142</v>
      </c>
      <c r="AU1469" s="254" t="s">
        <v>83</v>
      </c>
      <c r="AV1469" s="252" t="s">
        <v>83</v>
      </c>
      <c r="AW1469" s="252" t="s">
        <v>30</v>
      </c>
      <c r="AX1469" s="252" t="s">
        <v>73</v>
      </c>
      <c r="AY1469" s="254" t="s">
        <v>134</v>
      </c>
    </row>
    <row r="1470" spans="2:51" s="244" customFormat="1" x14ac:dyDescent="0.4">
      <c r="B1470" s="245"/>
      <c r="D1470" s="246" t="s">
        <v>142</v>
      </c>
      <c r="E1470" s="247" t="s">
        <v>1</v>
      </c>
      <c r="F1470" s="248" t="s">
        <v>146</v>
      </c>
      <c r="H1470" s="247" t="s">
        <v>1</v>
      </c>
      <c r="L1470" s="245"/>
      <c r="M1470" s="249"/>
      <c r="N1470" s="250"/>
      <c r="O1470" s="250"/>
      <c r="P1470" s="250"/>
      <c r="Q1470" s="250"/>
      <c r="R1470" s="250"/>
      <c r="S1470" s="250"/>
      <c r="T1470" s="251"/>
      <c r="AT1470" s="247" t="s">
        <v>142</v>
      </c>
      <c r="AU1470" s="247" t="s">
        <v>83</v>
      </c>
      <c r="AV1470" s="244" t="s">
        <v>81</v>
      </c>
      <c r="AW1470" s="244" t="s">
        <v>30</v>
      </c>
      <c r="AX1470" s="244" t="s">
        <v>73</v>
      </c>
      <c r="AY1470" s="247" t="s">
        <v>134</v>
      </c>
    </row>
    <row r="1471" spans="2:51" s="252" customFormat="1" x14ac:dyDescent="0.4">
      <c r="B1471" s="253"/>
      <c r="D1471" s="246" t="s">
        <v>142</v>
      </c>
      <c r="E1471" s="254" t="s">
        <v>1</v>
      </c>
      <c r="F1471" s="255" t="s">
        <v>242</v>
      </c>
      <c r="H1471" s="256">
        <v>0.38800000000000001</v>
      </c>
      <c r="L1471" s="253"/>
      <c r="M1471" s="257"/>
      <c r="N1471" s="258"/>
      <c r="O1471" s="258"/>
      <c r="P1471" s="258"/>
      <c r="Q1471" s="258"/>
      <c r="R1471" s="258"/>
      <c r="S1471" s="258"/>
      <c r="T1471" s="259"/>
      <c r="AT1471" s="254" t="s">
        <v>142</v>
      </c>
      <c r="AU1471" s="254" t="s">
        <v>83</v>
      </c>
      <c r="AV1471" s="252" t="s">
        <v>83</v>
      </c>
      <c r="AW1471" s="252" t="s">
        <v>30</v>
      </c>
      <c r="AX1471" s="252" t="s">
        <v>73</v>
      </c>
      <c r="AY1471" s="254" t="s">
        <v>134</v>
      </c>
    </row>
    <row r="1472" spans="2:51" s="252" customFormat="1" x14ac:dyDescent="0.4">
      <c r="B1472" s="253"/>
      <c r="D1472" s="246" t="s">
        <v>142</v>
      </c>
      <c r="E1472" s="254" t="s">
        <v>1</v>
      </c>
      <c r="F1472" s="255" t="s">
        <v>243</v>
      </c>
      <c r="H1472" s="256">
        <v>0.315</v>
      </c>
      <c r="L1472" s="253"/>
      <c r="M1472" s="257"/>
      <c r="N1472" s="258"/>
      <c r="O1472" s="258"/>
      <c r="P1472" s="258"/>
      <c r="Q1472" s="258"/>
      <c r="R1472" s="258"/>
      <c r="S1472" s="258"/>
      <c r="T1472" s="259"/>
      <c r="AT1472" s="254" t="s">
        <v>142</v>
      </c>
      <c r="AU1472" s="254" t="s">
        <v>83</v>
      </c>
      <c r="AV1472" s="252" t="s">
        <v>83</v>
      </c>
      <c r="AW1472" s="252" t="s">
        <v>30</v>
      </c>
      <c r="AX1472" s="252" t="s">
        <v>73</v>
      </c>
      <c r="AY1472" s="254" t="s">
        <v>134</v>
      </c>
    </row>
    <row r="1473" spans="2:51" s="244" customFormat="1" x14ac:dyDescent="0.4">
      <c r="B1473" s="245"/>
      <c r="D1473" s="246" t="s">
        <v>142</v>
      </c>
      <c r="E1473" s="247" t="s">
        <v>1</v>
      </c>
      <c r="F1473" s="248" t="s">
        <v>869</v>
      </c>
      <c r="H1473" s="247" t="s">
        <v>1</v>
      </c>
      <c r="L1473" s="245"/>
      <c r="M1473" s="249"/>
      <c r="N1473" s="250"/>
      <c r="O1473" s="250"/>
      <c r="P1473" s="250"/>
      <c r="Q1473" s="250"/>
      <c r="R1473" s="250"/>
      <c r="S1473" s="250"/>
      <c r="T1473" s="251"/>
      <c r="AT1473" s="247" t="s">
        <v>142</v>
      </c>
      <c r="AU1473" s="247" t="s">
        <v>83</v>
      </c>
      <c r="AV1473" s="244" t="s">
        <v>81</v>
      </c>
      <c r="AW1473" s="244" t="s">
        <v>30</v>
      </c>
      <c r="AX1473" s="244" t="s">
        <v>73</v>
      </c>
      <c r="AY1473" s="247" t="s">
        <v>134</v>
      </c>
    </row>
    <row r="1474" spans="2:51" s="252" customFormat="1" x14ac:dyDescent="0.4">
      <c r="B1474" s="253"/>
      <c r="D1474" s="246" t="s">
        <v>142</v>
      </c>
      <c r="E1474" s="254" t="s">
        <v>1</v>
      </c>
      <c r="F1474" s="255" t="s">
        <v>205</v>
      </c>
      <c r="H1474" s="256">
        <v>4.9400000000000004</v>
      </c>
      <c r="L1474" s="253"/>
      <c r="M1474" s="257"/>
      <c r="N1474" s="258"/>
      <c r="O1474" s="258"/>
      <c r="P1474" s="258"/>
      <c r="Q1474" s="258"/>
      <c r="R1474" s="258"/>
      <c r="S1474" s="258"/>
      <c r="T1474" s="259"/>
      <c r="AT1474" s="254" t="s">
        <v>142</v>
      </c>
      <c r="AU1474" s="254" t="s">
        <v>83</v>
      </c>
      <c r="AV1474" s="252" t="s">
        <v>83</v>
      </c>
      <c r="AW1474" s="252" t="s">
        <v>30</v>
      </c>
      <c r="AX1474" s="252" t="s">
        <v>73</v>
      </c>
      <c r="AY1474" s="254" t="s">
        <v>134</v>
      </c>
    </row>
    <row r="1475" spans="2:51" s="244" customFormat="1" x14ac:dyDescent="0.4">
      <c r="B1475" s="245"/>
      <c r="D1475" s="246" t="s">
        <v>142</v>
      </c>
      <c r="E1475" s="247" t="s">
        <v>1</v>
      </c>
      <c r="F1475" s="248" t="s">
        <v>148</v>
      </c>
      <c r="H1475" s="247" t="s">
        <v>1</v>
      </c>
      <c r="L1475" s="245"/>
      <c r="M1475" s="249"/>
      <c r="N1475" s="250"/>
      <c r="O1475" s="250"/>
      <c r="P1475" s="250"/>
      <c r="Q1475" s="250"/>
      <c r="R1475" s="250"/>
      <c r="S1475" s="250"/>
      <c r="T1475" s="251"/>
      <c r="AT1475" s="247" t="s">
        <v>142</v>
      </c>
      <c r="AU1475" s="247" t="s">
        <v>83</v>
      </c>
      <c r="AV1475" s="244" t="s">
        <v>81</v>
      </c>
      <c r="AW1475" s="244" t="s">
        <v>30</v>
      </c>
      <c r="AX1475" s="244" t="s">
        <v>73</v>
      </c>
      <c r="AY1475" s="247" t="s">
        <v>134</v>
      </c>
    </row>
    <row r="1476" spans="2:51" s="252" customFormat="1" x14ac:dyDescent="0.4">
      <c r="B1476" s="253"/>
      <c r="D1476" s="246" t="s">
        <v>142</v>
      </c>
      <c r="E1476" s="254" t="s">
        <v>1</v>
      </c>
      <c r="F1476" s="255" t="s">
        <v>244</v>
      </c>
      <c r="H1476" s="256">
        <v>44.481999999999999</v>
      </c>
      <c r="L1476" s="253"/>
      <c r="M1476" s="257"/>
      <c r="N1476" s="258"/>
      <c r="O1476" s="258"/>
      <c r="P1476" s="258"/>
      <c r="Q1476" s="258"/>
      <c r="R1476" s="258"/>
      <c r="S1476" s="258"/>
      <c r="T1476" s="259"/>
      <c r="AT1476" s="254" t="s">
        <v>142</v>
      </c>
      <c r="AU1476" s="254" t="s">
        <v>83</v>
      </c>
      <c r="AV1476" s="252" t="s">
        <v>83</v>
      </c>
      <c r="AW1476" s="252" t="s">
        <v>30</v>
      </c>
      <c r="AX1476" s="252" t="s">
        <v>73</v>
      </c>
      <c r="AY1476" s="254" t="s">
        <v>134</v>
      </c>
    </row>
    <row r="1477" spans="2:51" s="252" customFormat="1" x14ac:dyDescent="0.4">
      <c r="B1477" s="253"/>
      <c r="D1477" s="246" t="s">
        <v>142</v>
      </c>
      <c r="E1477" s="254" t="s">
        <v>1</v>
      </c>
      <c r="F1477" s="255" t="s">
        <v>245</v>
      </c>
      <c r="H1477" s="256">
        <v>27.6</v>
      </c>
      <c r="L1477" s="253"/>
      <c r="M1477" s="257"/>
      <c r="N1477" s="258"/>
      <c r="O1477" s="258"/>
      <c r="P1477" s="258"/>
      <c r="Q1477" s="258"/>
      <c r="R1477" s="258"/>
      <c r="S1477" s="258"/>
      <c r="T1477" s="259"/>
      <c r="AT1477" s="254" t="s">
        <v>142</v>
      </c>
      <c r="AU1477" s="254" t="s">
        <v>83</v>
      </c>
      <c r="AV1477" s="252" t="s">
        <v>83</v>
      </c>
      <c r="AW1477" s="252" t="s">
        <v>30</v>
      </c>
      <c r="AX1477" s="252" t="s">
        <v>73</v>
      </c>
      <c r="AY1477" s="254" t="s">
        <v>134</v>
      </c>
    </row>
    <row r="1478" spans="2:51" s="244" customFormat="1" x14ac:dyDescent="0.4">
      <c r="B1478" s="245"/>
      <c r="D1478" s="246" t="s">
        <v>142</v>
      </c>
      <c r="E1478" s="247" t="s">
        <v>1</v>
      </c>
      <c r="F1478" s="248" t="s">
        <v>187</v>
      </c>
      <c r="H1478" s="247" t="s">
        <v>1</v>
      </c>
      <c r="L1478" s="245"/>
      <c r="M1478" s="249"/>
      <c r="N1478" s="250"/>
      <c r="O1478" s="250"/>
      <c r="P1478" s="250"/>
      <c r="Q1478" s="250"/>
      <c r="R1478" s="250"/>
      <c r="S1478" s="250"/>
      <c r="T1478" s="251"/>
      <c r="AT1478" s="247" t="s">
        <v>142</v>
      </c>
      <c r="AU1478" s="247" t="s">
        <v>83</v>
      </c>
      <c r="AV1478" s="244" t="s">
        <v>81</v>
      </c>
      <c r="AW1478" s="244" t="s">
        <v>30</v>
      </c>
      <c r="AX1478" s="244" t="s">
        <v>73</v>
      </c>
      <c r="AY1478" s="247" t="s">
        <v>134</v>
      </c>
    </row>
    <row r="1479" spans="2:51" s="252" customFormat="1" x14ac:dyDescent="0.4">
      <c r="B1479" s="253"/>
      <c r="D1479" s="246" t="s">
        <v>142</v>
      </c>
      <c r="E1479" s="254" t="s">
        <v>1</v>
      </c>
      <c r="F1479" s="255" t="s">
        <v>246</v>
      </c>
      <c r="H1479" s="256">
        <v>-5.4539999999999997</v>
      </c>
      <c r="L1479" s="253"/>
      <c r="M1479" s="257"/>
      <c r="N1479" s="258"/>
      <c r="O1479" s="258"/>
      <c r="P1479" s="258"/>
      <c r="Q1479" s="258"/>
      <c r="R1479" s="258"/>
      <c r="S1479" s="258"/>
      <c r="T1479" s="259"/>
      <c r="AT1479" s="254" t="s">
        <v>142</v>
      </c>
      <c r="AU1479" s="254" t="s">
        <v>83</v>
      </c>
      <c r="AV1479" s="252" t="s">
        <v>83</v>
      </c>
      <c r="AW1479" s="252" t="s">
        <v>30</v>
      </c>
      <c r="AX1479" s="252" t="s">
        <v>73</v>
      </c>
      <c r="AY1479" s="254" t="s">
        <v>134</v>
      </c>
    </row>
    <row r="1480" spans="2:51" s="244" customFormat="1" x14ac:dyDescent="0.4">
      <c r="B1480" s="245"/>
      <c r="D1480" s="246" t="s">
        <v>142</v>
      </c>
      <c r="E1480" s="247" t="s">
        <v>1</v>
      </c>
      <c r="F1480" s="248" t="s">
        <v>869</v>
      </c>
      <c r="H1480" s="247" t="s">
        <v>1</v>
      </c>
      <c r="L1480" s="245"/>
      <c r="M1480" s="249"/>
      <c r="N1480" s="250"/>
      <c r="O1480" s="250"/>
      <c r="P1480" s="250"/>
      <c r="Q1480" s="250"/>
      <c r="R1480" s="250"/>
      <c r="S1480" s="250"/>
      <c r="T1480" s="251"/>
      <c r="AT1480" s="247" t="s">
        <v>142</v>
      </c>
      <c r="AU1480" s="247" t="s">
        <v>83</v>
      </c>
      <c r="AV1480" s="244" t="s">
        <v>81</v>
      </c>
      <c r="AW1480" s="244" t="s">
        <v>30</v>
      </c>
      <c r="AX1480" s="244" t="s">
        <v>73</v>
      </c>
      <c r="AY1480" s="247" t="s">
        <v>134</v>
      </c>
    </row>
    <row r="1481" spans="2:51" s="252" customFormat="1" x14ac:dyDescent="0.4">
      <c r="B1481" s="253"/>
      <c r="D1481" s="246" t="s">
        <v>142</v>
      </c>
      <c r="E1481" s="254" t="s">
        <v>1</v>
      </c>
      <c r="F1481" s="255" t="s">
        <v>206</v>
      </c>
      <c r="H1481" s="256">
        <v>41.81</v>
      </c>
      <c r="L1481" s="253"/>
      <c r="M1481" s="257"/>
      <c r="N1481" s="258"/>
      <c r="O1481" s="258"/>
      <c r="P1481" s="258"/>
      <c r="Q1481" s="258"/>
      <c r="R1481" s="258"/>
      <c r="S1481" s="258"/>
      <c r="T1481" s="259"/>
      <c r="AT1481" s="254" t="s">
        <v>142</v>
      </c>
      <c r="AU1481" s="254" t="s">
        <v>83</v>
      </c>
      <c r="AV1481" s="252" t="s">
        <v>83</v>
      </c>
      <c r="AW1481" s="252" t="s">
        <v>30</v>
      </c>
      <c r="AX1481" s="252" t="s">
        <v>73</v>
      </c>
      <c r="AY1481" s="254" t="s">
        <v>134</v>
      </c>
    </row>
    <row r="1482" spans="2:51" s="244" customFormat="1" x14ac:dyDescent="0.4">
      <c r="B1482" s="245"/>
      <c r="D1482" s="246" t="s">
        <v>142</v>
      </c>
      <c r="E1482" s="247" t="s">
        <v>1</v>
      </c>
      <c r="F1482" s="248" t="s">
        <v>150</v>
      </c>
      <c r="H1482" s="247" t="s">
        <v>1</v>
      </c>
      <c r="L1482" s="245"/>
      <c r="M1482" s="249"/>
      <c r="N1482" s="250"/>
      <c r="O1482" s="250"/>
      <c r="P1482" s="250"/>
      <c r="Q1482" s="250"/>
      <c r="R1482" s="250"/>
      <c r="S1482" s="250"/>
      <c r="T1482" s="251"/>
      <c r="AT1482" s="247" t="s">
        <v>142</v>
      </c>
      <c r="AU1482" s="247" t="s">
        <v>83</v>
      </c>
      <c r="AV1482" s="244" t="s">
        <v>81</v>
      </c>
      <c r="AW1482" s="244" t="s">
        <v>30</v>
      </c>
      <c r="AX1482" s="244" t="s">
        <v>73</v>
      </c>
      <c r="AY1482" s="247" t="s">
        <v>134</v>
      </c>
    </row>
    <row r="1483" spans="2:51" s="252" customFormat="1" x14ac:dyDescent="0.4">
      <c r="B1483" s="253"/>
      <c r="D1483" s="246" t="s">
        <v>142</v>
      </c>
      <c r="E1483" s="254" t="s">
        <v>1</v>
      </c>
      <c r="F1483" s="255" t="s">
        <v>247</v>
      </c>
      <c r="H1483" s="256">
        <v>0.53500000000000003</v>
      </c>
      <c r="L1483" s="253"/>
      <c r="M1483" s="257"/>
      <c r="N1483" s="258"/>
      <c r="O1483" s="258"/>
      <c r="P1483" s="258"/>
      <c r="Q1483" s="258"/>
      <c r="R1483" s="258"/>
      <c r="S1483" s="258"/>
      <c r="T1483" s="259"/>
      <c r="AT1483" s="254" t="s">
        <v>142</v>
      </c>
      <c r="AU1483" s="254" t="s">
        <v>83</v>
      </c>
      <c r="AV1483" s="252" t="s">
        <v>83</v>
      </c>
      <c r="AW1483" s="252" t="s">
        <v>30</v>
      </c>
      <c r="AX1483" s="252" t="s">
        <v>73</v>
      </c>
      <c r="AY1483" s="254" t="s">
        <v>134</v>
      </c>
    </row>
    <row r="1484" spans="2:51" s="252" customFormat="1" x14ac:dyDescent="0.4">
      <c r="B1484" s="253"/>
      <c r="D1484" s="246" t="s">
        <v>142</v>
      </c>
      <c r="E1484" s="254" t="s">
        <v>1</v>
      </c>
      <c r="F1484" s="255" t="s">
        <v>248</v>
      </c>
      <c r="H1484" s="256">
        <v>0.23799999999999999</v>
      </c>
      <c r="L1484" s="253"/>
      <c r="M1484" s="257"/>
      <c r="N1484" s="258"/>
      <c r="O1484" s="258"/>
      <c r="P1484" s="258"/>
      <c r="Q1484" s="258"/>
      <c r="R1484" s="258"/>
      <c r="S1484" s="258"/>
      <c r="T1484" s="259"/>
      <c r="AT1484" s="254" t="s">
        <v>142</v>
      </c>
      <c r="AU1484" s="254" t="s">
        <v>83</v>
      </c>
      <c r="AV1484" s="252" t="s">
        <v>83</v>
      </c>
      <c r="AW1484" s="252" t="s">
        <v>30</v>
      </c>
      <c r="AX1484" s="252" t="s">
        <v>73</v>
      </c>
      <c r="AY1484" s="254" t="s">
        <v>134</v>
      </c>
    </row>
    <row r="1485" spans="2:51" s="244" customFormat="1" x14ac:dyDescent="0.4">
      <c r="B1485" s="245"/>
      <c r="D1485" s="246" t="s">
        <v>142</v>
      </c>
      <c r="E1485" s="247" t="s">
        <v>1</v>
      </c>
      <c r="F1485" s="248" t="s">
        <v>869</v>
      </c>
      <c r="H1485" s="247" t="s">
        <v>1</v>
      </c>
      <c r="L1485" s="245"/>
      <c r="M1485" s="249"/>
      <c r="N1485" s="250"/>
      <c r="O1485" s="250"/>
      <c r="P1485" s="250"/>
      <c r="Q1485" s="250"/>
      <c r="R1485" s="250"/>
      <c r="S1485" s="250"/>
      <c r="T1485" s="251"/>
      <c r="AT1485" s="247" t="s">
        <v>142</v>
      </c>
      <c r="AU1485" s="247" t="s">
        <v>83</v>
      </c>
      <c r="AV1485" s="244" t="s">
        <v>81</v>
      </c>
      <c r="AW1485" s="244" t="s">
        <v>30</v>
      </c>
      <c r="AX1485" s="244" t="s">
        <v>73</v>
      </c>
      <c r="AY1485" s="247" t="s">
        <v>134</v>
      </c>
    </row>
    <row r="1486" spans="2:51" s="252" customFormat="1" x14ac:dyDescent="0.4">
      <c r="B1486" s="253"/>
      <c r="D1486" s="246" t="s">
        <v>142</v>
      </c>
      <c r="E1486" s="254" t="s">
        <v>1</v>
      </c>
      <c r="F1486" s="255" t="s">
        <v>201</v>
      </c>
      <c r="H1486" s="256">
        <v>5.48</v>
      </c>
      <c r="L1486" s="253"/>
      <c r="M1486" s="257"/>
      <c r="N1486" s="258"/>
      <c r="O1486" s="258"/>
      <c r="P1486" s="258"/>
      <c r="Q1486" s="258"/>
      <c r="R1486" s="258"/>
      <c r="S1486" s="258"/>
      <c r="T1486" s="259"/>
      <c r="AT1486" s="254" t="s">
        <v>142</v>
      </c>
      <c r="AU1486" s="254" t="s">
        <v>83</v>
      </c>
      <c r="AV1486" s="252" t="s">
        <v>83</v>
      </c>
      <c r="AW1486" s="252" t="s">
        <v>30</v>
      </c>
      <c r="AX1486" s="252" t="s">
        <v>73</v>
      </c>
      <c r="AY1486" s="254" t="s">
        <v>134</v>
      </c>
    </row>
    <row r="1487" spans="2:51" s="244" customFormat="1" x14ac:dyDescent="0.4">
      <c r="B1487" s="245"/>
      <c r="D1487" s="246" t="s">
        <v>142</v>
      </c>
      <c r="E1487" s="247" t="s">
        <v>1</v>
      </c>
      <c r="F1487" s="248" t="s">
        <v>152</v>
      </c>
      <c r="H1487" s="247" t="s">
        <v>1</v>
      </c>
      <c r="L1487" s="245"/>
      <c r="M1487" s="249"/>
      <c r="N1487" s="250"/>
      <c r="O1487" s="250"/>
      <c r="P1487" s="250"/>
      <c r="Q1487" s="250"/>
      <c r="R1487" s="250"/>
      <c r="S1487" s="250"/>
      <c r="T1487" s="251"/>
      <c r="AT1487" s="247" t="s">
        <v>142</v>
      </c>
      <c r="AU1487" s="247" t="s">
        <v>83</v>
      </c>
      <c r="AV1487" s="244" t="s">
        <v>81</v>
      </c>
      <c r="AW1487" s="244" t="s">
        <v>30</v>
      </c>
      <c r="AX1487" s="244" t="s">
        <v>73</v>
      </c>
      <c r="AY1487" s="247" t="s">
        <v>134</v>
      </c>
    </row>
    <row r="1488" spans="2:51" s="252" customFormat="1" x14ac:dyDescent="0.4">
      <c r="B1488" s="253"/>
      <c r="D1488" s="246" t="s">
        <v>142</v>
      </c>
      <c r="E1488" s="254" t="s">
        <v>1</v>
      </c>
      <c r="F1488" s="255" t="s">
        <v>247</v>
      </c>
      <c r="H1488" s="256">
        <v>0.53500000000000003</v>
      </c>
      <c r="L1488" s="253"/>
      <c r="M1488" s="257"/>
      <c r="N1488" s="258"/>
      <c r="O1488" s="258"/>
      <c r="P1488" s="258"/>
      <c r="Q1488" s="258"/>
      <c r="R1488" s="258"/>
      <c r="S1488" s="258"/>
      <c r="T1488" s="259"/>
      <c r="AT1488" s="254" t="s">
        <v>142</v>
      </c>
      <c r="AU1488" s="254" t="s">
        <v>83</v>
      </c>
      <c r="AV1488" s="252" t="s">
        <v>83</v>
      </c>
      <c r="AW1488" s="252" t="s">
        <v>30</v>
      </c>
      <c r="AX1488" s="252" t="s">
        <v>73</v>
      </c>
      <c r="AY1488" s="254" t="s">
        <v>134</v>
      </c>
    </row>
    <row r="1489" spans="2:51" s="252" customFormat="1" x14ac:dyDescent="0.4">
      <c r="B1489" s="253"/>
      <c r="D1489" s="246" t="s">
        <v>142</v>
      </c>
      <c r="E1489" s="254" t="s">
        <v>1</v>
      </c>
      <c r="F1489" s="255" t="s">
        <v>249</v>
      </c>
      <c r="H1489" s="256">
        <v>0.26</v>
      </c>
      <c r="L1489" s="253"/>
      <c r="M1489" s="257"/>
      <c r="N1489" s="258"/>
      <c r="O1489" s="258"/>
      <c r="P1489" s="258"/>
      <c r="Q1489" s="258"/>
      <c r="R1489" s="258"/>
      <c r="S1489" s="258"/>
      <c r="T1489" s="259"/>
      <c r="AT1489" s="254" t="s">
        <v>142</v>
      </c>
      <c r="AU1489" s="254" t="s">
        <v>83</v>
      </c>
      <c r="AV1489" s="252" t="s">
        <v>83</v>
      </c>
      <c r="AW1489" s="252" t="s">
        <v>30</v>
      </c>
      <c r="AX1489" s="252" t="s">
        <v>73</v>
      </c>
      <c r="AY1489" s="254" t="s">
        <v>134</v>
      </c>
    </row>
    <row r="1490" spans="2:51" s="244" customFormat="1" x14ac:dyDescent="0.4">
      <c r="B1490" s="245"/>
      <c r="D1490" s="246" t="s">
        <v>142</v>
      </c>
      <c r="E1490" s="247" t="s">
        <v>1</v>
      </c>
      <c r="F1490" s="248" t="s">
        <v>869</v>
      </c>
      <c r="H1490" s="247" t="s">
        <v>1</v>
      </c>
      <c r="L1490" s="245"/>
      <c r="M1490" s="249"/>
      <c r="N1490" s="250"/>
      <c r="O1490" s="250"/>
      <c r="P1490" s="250"/>
      <c r="Q1490" s="250"/>
      <c r="R1490" s="250"/>
      <c r="S1490" s="250"/>
      <c r="T1490" s="251"/>
      <c r="AT1490" s="247" t="s">
        <v>142</v>
      </c>
      <c r="AU1490" s="247" t="s">
        <v>83</v>
      </c>
      <c r="AV1490" s="244" t="s">
        <v>81</v>
      </c>
      <c r="AW1490" s="244" t="s">
        <v>30</v>
      </c>
      <c r="AX1490" s="244" t="s">
        <v>73</v>
      </c>
      <c r="AY1490" s="247" t="s">
        <v>134</v>
      </c>
    </row>
    <row r="1491" spans="2:51" s="252" customFormat="1" x14ac:dyDescent="0.4">
      <c r="B1491" s="253"/>
      <c r="D1491" s="246" t="s">
        <v>142</v>
      </c>
      <c r="E1491" s="254" t="s">
        <v>1</v>
      </c>
      <c r="F1491" s="255" t="s">
        <v>207</v>
      </c>
      <c r="H1491" s="256">
        <v>3.79</v>
      </c>
      <c r="L1491" s="253"/>
      <c r="M1491" s="257"/>
      <c r="N1491" s="258"/>
      <c r="O1491" s="258"/>
      <c r="P1491" s="258"/>
      <c r="Q1491" s="258"/>
      <c r="R1491" s="258"/>
      <c r="S1491" s="258"/>
      <c r="T1491" s="259"/>
      <c r="AT1491" s="254" t="s">
        <v>142</v>
      </c>
      <c r="AU1491" s="254" t="s">
        <v>83</v>
      </c>
      <c r="AV1491" s="252" t="s">
        <v>83</v>
      </c>
      <c r="AW1491" s="252" t="s">
        <v>30</v>
      </c>
      <c r="AX1491" s="252" t="s">
        <v>73</v>
      </c>
      <c r="AY1491" s="254" t="s">
        <v>134</v>
      </c>
    </row>
    <row r="1492" spans="2:51" s="244" customFormat="1" x14ac:dyDescent="0.4">
      <c r="B1492" s="245"/>
      <c r="D1492" s="246" t="s">
        <v>142</v>
      </c>
      <c r="E1492" s="247" t="s">
        <v>1</v>
      </c>
      <c r="F1492" s="248" t="s">
        <v>154</v>
      </c>
      <c r="H1492" s="247" t="s">
        <v>1</v>
      </c>
      <c r="L1492" s="245"/>
      <c r="M1492" s="249"/>
      <c r="N1492" s="250"/>
      <c r="O1492" s="250"/>
      <c r="P1492" s="250"/>
      <c r="Q1492" s="250"/>
      <c r="R1492" s="250"/>
      <c r="S1492" s="250"/>
      <c r="T1492" s="251"/>
      <c r="AT1492" s="247" t="s">
        <v>142</v>
      </c>
      <c r="AU1492" s="247" t="s">
        <v>83</v>
      </c>
      <c r="AV1492" s="244" t="s">
        <v>81</v>
      </c>
      <c r="AW1492" s="244" t="s">
        <v>30</v>
      </c>
      <c r="AX1492" s="244" t="s">
        <v>73</v>
      </c>
      <c r="AY1492" s="247" t="s">
        <v>134</v>
      </c>
    </row>
    <row r="1493" spans="2:51" s="252" customFormat="1" x14ac:dyDescent="0.4">
      <c r="B1493" s="253"/>
      <c r="D1493" s="246" t="s">
        <v>142</v>
      </c>
      <c r="E1493" s="254" t="s">
        <v>1</v>
      </c>
      <c r="F1493" s="255" t="s">
        <v>250</v>
      </c>
      <c r="H1493" s="256">
        <v>0.79400000000000004</v>
      </c>
      <c r="L1493" s="253"/>
      <c r="M1493" s="257"/>
      <c r="N1493" s="258"/>
      <c r="O1493" s="258"/>
      <c r="P1493" s="258"/>
      <c r="Q1493" s="258"/>
      <c r="R1493" s="258"/>
      <c r="S1493" s="258"/>
      <c r="T1493" s="259"/>
      <c r="AT1493" s="254" t="s">
        <v>142</v>
      </c>
      <c r="AU1493" s="254" t="s">
        <v>83</v>
      </c>
      <c r="AV1493" s="252" t="s">
        <v>83</v>
      </c>
      <c r="AW1493" s="252" t="s">
        <v>30</v>
      </c>
      <c r="AX1493" s="252" t="s">
        <v>73</v>
      </c>
      <c r="AY1493" s="254" t="s">
        <v>134</v>
      </c>
    </row>
    <row r="1494" spans="2:51" s="252" customFormat="1" x14ac:dyDescent="0.4">
      <c r="B1494" s="253"/>
      <c r="D1494" s="246" t="s">
        <v>142</v>
      </c>
      <c r="E1494" s="254" t="s">
        <v>1</v>
      </c>
      <c r="F1494" s="255" t="s">
        <v>247</v>
      </c>
      <c r="H1494" s="256">
        <v>0.53500000000000003</v>
      </c>
      <c r="L1494" s="253"/>
      <c r="M1494" s="257"/>
      <c r="N1494" s="258"/>
      <c r="O1494" s="258"/>
      <c r="P1494" s="258"/>
      <c r="Q1494" s="258"/>
      <c r="R1494" s="258"/>
      <c r="S1494" s="258"/>
      <c r="T1494" s="259"/>
      <c r="AT1494" s="254" t="s">
        <v>142</v>
      </c>
      <c r="AU1494" s="254" t="s">
        <v>83</v>
      </c>
      <c r="AV1494" s="252" t="s">
        <v>83</v>
      </c>
      <c r="AW1494" s="252" t="s">
        <v>30</v>
      </c>
      <c r="AX1494" s="252" t="s">
        <v>73</v>
      </c>
      <c r="AY1494" s="254" t="s">
        <v>134</v>
      </c>
    </row>
    <row r="1495" spans="2:51" s="244" customFormat="1" x14ac:dyDescent="0.4">
      <c r="B1495" s="245"/>
      <c r="D1495" s="246" t="s">
        <v>142</v>
      </c>
      <c r="E1495" s="247" t="s">
        <v>1</v>
      </c>
      <c r="F1495" s="248" t="s">
        <v>869</v>
      </c>
      <c r="H1495" s="247" t="s">
        <v>1</v>
      </c>
      <c r="L1495" s="245"/>
      <c r="M1495" s="249"/>
      <c r="N1495" s="250"/>
      <c r="O1495" s="250"/>
      <c r="P1495" s="250"/>
      <c r="Q1495" s="250"/>
      <c r="R1495" s="250"/>
      <c r="S1495" s="250"/>
      <c r="T1495" s="251"/>
      <c r="AT1495" s="247" t="s">
        <v>142</v>
      </c>
      <c r="AU1495" s="247" t="s">
        <v>83</v>
      </c>
      <c r="AV1495" s="244" t="s">
        <v>81</v>
      </c>
      <c r="AW1495" s="244" t="s">
        <v>30</v>
      </c>
      <c r="AX1495" s="244" t="s">
        <v>73</v>
      </c>
      <c r="AY1495" s="247" t="s">
        <v>134</v>
      </c>
    </row>
    <row r="1496" spans="2:51" s="252" customFormat="1" x14ac:dyDescent="0.4">
      <c r="B1496" s="253"/>
      <c r="D1496" s="246" t="s">
        <v>142</v>
      </c>
      <c r="E1496" s="254" t="s">
        <v>1</v>
      </c>
      <c r="F1496" s="255" t="s">
        <v>208</v>
      </c>
      <c r="H1496" s="256">
        <v>10.76</v>
      </c>
      <c r="L1496" s="253"/>
      <c r="M1496" s="257"/>
      <c r="N1496" s="258"/>
      <c r="O1496" s="258"/>
      <c r="P1496" s="258"/>
      <c r="Q1496" s="258"/>
      <c r="R1496" s="258"/>
      <c r="S1496" s="258"/>
      <c r="T1496" s="259"/>
      <c r="AT1496" s="254" t="s">
        <v>142</v>
      </c>
      <c r="AU1496" s="254" t="s">
        <v>83</v>
      </c>
      <c r="AV1496" s="252" t="s">
        <v>83</v>
      </c>
      <c r="AW1496" s="252" t="s">
        <v>30</v>
      </c>
      <c r="AX1496" s="252" t="s">
        <v>73</v>
      </c>
      <c r="AY1496" s="254" t="s">
        <v>134</v>
      </c>
    </row>
    <row r="1497" spans="2:51" s="244" customFormat="1" x14ac:dyDescent="0.4">
      <c r="B1497" s="245"/>
      <c r="D1497" s="246" t="s">
        <v>142</v>
      </c>
      <c r="E1497" s="247" t="s">
        <v>1</v>
      </c>
      <c r="F1497" s="248" t="s">
        <v>156</v>
      </c>
      <c r="H1497" s="247" t="s">
        <v>1</v>
      </c>
      <c r="L1497" s="245"/>
      <c r="M1497" s="249"/>
      <c r="N1497" s="250"/>
      <c r="O1497" s="250"/>
      <c r="P1497" s="250"/>
      <c r="Q1497" s="250"/>
      <c r="R1497" s="250"/>
      <c r="S1497" s="250"/>
      <c r="T1497" s="251"/>
      <c r="AT1497" s="247" t="s">
        <v>142</v>
      </c>
      <c r="AU1497" s="247" t="s">
        <v>83</v>
      </c>
      <c r="AV1497" s="244" t="s">
        <v>81</v>
      </c>
      <c r="AW1497" s="244" t="s">
        <v>30</v>
      </c>
      <c r="AX1497" s="244" t="s">
        <v>73</v>
      </c>
      <c r="AY1497" s="247" t="s">
        <v>134</v>
      </c>
    </row>
    <row r="1498" spans="2:51" s="252" customFormat="1" x14ac:dyDescent="0.4">
      <c r="B1498" s="253"/>
      <c r="D1498" s="246" t="s">
        <v>142</v>
      </c>
      <c r="E1498" s="254" t="s">
        <v>1</v>
      </c>
      <c r="F1498" s="255" t="s">
        <v>251</v>
      </c>
      <c r="H1498" s="256">
        <v>1.05</v>
      </c>
      <c r="L1498" s="253"/>
      <c r="M1498" s="257"/>
      <c r="N1498" s="258"/>
      <c r="O1498" s="258"/>
      <c r="P1498" s="258"/>
      <c r="Q1498" s="258"/>
      <c r="R1498" s="258"/>
      <c r="S1498" s="258"/>
      <c r="T1498" s="259"/>
      <c r="AT1498" s="254" t="s">
        <v>142</v>
      </c>
      <c r="AU1498" s="254" t="s">
        <v>83</v>
      </c>
      <c r="AV1498" s="252" t="s">
        <v>83</v>
      </c>
      <c r="AW1498" s="252" t="s">
        <v>30</v>
      </c>
      <c r="AX1498" s="252" t="s">
        <v>73</v>
      </c>
      <c r="AY1498" s="254" t="s">
        <v>134</v>
      </c>
    </row>
    <row r="1499" spans="2:51" s="252" customFormat="1" x14ac:dyDescent="0.4">
      <c r="B1499" s="253"/>
      <c r="D1499" s="246" t="s">
        <v>142</v>
      </c>
      <c r="E1499" s="254" t="s">
        <v>1</v>
      </c>
      <c r="F1499" s="255" t="s">
        <v>252</v>
      </c>
      <c r="H1499" s="256">
        <v>1.2</v>
      </c>
      <c r="L1499" s="253"/>
      <c r="M1499" s="257"/>
      <c r="N1499" s="258"/>
      <c r="O1499" s="258"/>
      <c r="P1499" s="258"/>
      <c r="Q1499" s="258"/>
      <c r="R1499" s="258"/>
      <c r="S1499" s="258"/>
      <c r="T1499" s="259"/>
      <c r="AT1499" s="254" t="s">
        <v>142</v>
      </c>
      <c r="AU1499" s="254" t="s">
        <v>83</v>
      </c>
      <c r="AV1499" s="252" t="s">
        <v>83</v>
      </c>
      <c r="AW1499" s="252" t="s">
        <v>30</v>
      </c>
      <c r="AX1499" s="252" t="s">
        <v>73</v>
      </c>
      <c r="AY1499" s="254" t="s">
        <v>134</v>
      </c>
    </row>
    <row r="1500" spans="2:51" s="244" customFormat="1" x14ac:dyDescent="0.4">
      <c r="B1500" s="245"/>
      <c r="D1500" s="246" t="s">
        <v>142</v>
      </c>
      <c r="E1500" s="247" t="s">
        <v>1</v>
      </c>
      <c r="F1500" s="248" t="s">
        <v>869</v>
      </c>
      <c r="H1500" s="247" t="s">
        <v>1</v>
      </c>
      <c r="L1500" s="245"/>
      <c r="M1500" s="249"/>
      <c r="N1500" s="250"/>
      <c r="O1500" s="250"/>
      <c r="P1500" s="250"/>
      <c r="Q1500" s="250"/>
      <c r="R1500" s="250"/>
      <c r="S1500" s="250"/>
      <c r="T1500" s="251"/>
      <c r="AT1500" s="247" t="s">
        <v>142</v>
      </c>
      <c r="AU1500" s="247" t="s">
        <v>83</v>
      </c>
      <c r="AV1500" s="244" t="s">
        <v>81</v>
      </c>
      <c r="AW1500" s="244" t="s">
        <v>30</v>
      </c>
      <c r="AX1500" s="244" t="s">
        <v>73</v>
      </c>
      <c r="AY1500" s="247" t="s">
        <v>134</v>
      </c>
    </row>
    <row r="1501" spans="2:51" s="252" customFormat="1" x14ac:dyDescent="0.4">
      <c r="B1501" s="253"/>
      <c r="D1501" s="246" t="s">
        <v>142</v>
      </c>
      <c r="E1501" s="254" t="s">
        <v>1</v>
      </c>
      <c r="F1501" s="255" t="s">
        <v>209</v>
      </c>
      <c r="H1501" s="256">
        <v>23.12</v>
      </c>
      <c r="L1501" s="253"/>
      <c r="M1501" s="257"/>
      <c r="N1501" s="258"/>
      <c r="O1501" s="258"/>
      <c r="P1501" s="258"/>
      <c r="Q1501" s="258"/>
      <c r="R1501" s="258"/>
      <c r="S1501" s="258"/>
      <c r="T1501" s="259"/>
      <c r="AT1501" s="254" t="s">
        <v>142</v>
      </c>
      <c r="AU1501" s="254" t="s">
        <v>83</v>
      </c>
      <c r="AV1501" s="252" t="s">
        <v>83</v>
      </c>
      <c r="AW1501" s="252" t="s">
        <v>30</v>
      </c>
      <c r="AX1501" s="252" t="s">
        <v>73</v>
      </c>
      <c r="AY1501" s="254" t="s">
        <v>134</v>
      </c>
    </row>
    <row r="1502" spans="2:51" s="244" customFormat="1" x14ac:dyDescent="0.4">
      <c r="B1502" s="245"/>
      <c r="D1502" s="246" t="s">
        <v>142</v>
      </c>
      <c r="E1502" s="247" t="s">
        <v>1</v>
      </c>
      <c r="F1502" s="248" t="s">
        <v>450</v>
      </c>
      <c r="H1502" s="247" t="s">
        <v>1</v>
      </c>
      <c r="L1502" s="245"/>
      <c r="M1502" s="249"/>
      <c r="N1502" s="250"/>
      <c r="O1502" s="250"/>
      <c r="P1502" s="250"/>
      <c r="Q1502" s="250"/>
      <c r="R1502" s="250"/>
      <c r="S1502" s="250"/>
      <c r="T1502" s="251"/>
      <c r="AT1502" s="247" t="s">
        <v>142</v>
      </c>
      <c r="AU1502" s="247" t="s">
        <v>83</v>
      </c>
      <c r="AV1502" s="244" t="s">
        <v>81</v>
      </c>
      <c r="AW1502" s="244" t="s">
        <v>30</v>
      </c>
      <c r="AX1502" s="244" t="s">
        <v>73</v>
      </c>
      <c r="AY1502" s="247" t="s">
        <v>134</v>
      </c>
    </row>
    <row r="1503" spans="2:51" s="252" customFormat="1" x14ac:dyDescent="0.4">
      <c r="B1503" s="253"/>
      <c r="D1503" s="246" t="s">
        <v>142</v>
      </c>
      <c r="E1503" s="254" t="s">
        <v>1</v>
      </c>
      <c r="F1503" s="255" t="s">
        <v>254</v>
      </c>
      <c r="H1503" s="256">
        <v>8.6479999999999997</v>
      </c>
      <c r="L1503" s="253"/>
      <c r="M1503" s="257"/>
      <c r="N1503" s="258"/>
      <c r="O1503" s="258"/>
      <c r="P1503" s="258"/>
      <c r="Q1503" s="258"/>
      <c r="R1503" s="258"/>
      <c r="S1503" s="258"/>
      <c r="T1503" s="259"/>
      <c r="AT1503" s="254" t="s">
        <v>142</v>
      </c>
      <c r="AU1503" s="254" t="s">
        <v>83</v>
      </c>
      <c r="AV1503" s="252" t="s">
        <v>83</v>
      </c>
      <c r="AW1503" s="252" t="s">
        <v>30</v>
      </c>
      <c r="AX1503" s="252" t="s">
        <v>73</v>
      </c>
      <c r="AY1503" s="254" t="s">
        <v>134</v>
      </c>
    </row>
    <row r="1504" spans="2:51" s="252" customFormat="1" x14ac:dyDescent="0.4">
      <c r="B1504" s="253"/>
      <c r="D1504" s="246" t="s">
        <v>142</v>
      </c>
      <c r="E1504" s="254" t="s">
        <v>1</v>
      </c>
      <c r="F1504" s="255" t="s">
        <v>870</v>
      </c>
      <c r="H1504" s="256">
        <v>1.7829999999999999</v>
      </c>
      <c r="L1504" s="253"/>
      <c r="M1504" s="257"/>
      <c r="N1504" s="258"/>
      <c r="O1504" s="258"/>
      <c r="P1504" s="258"/>
      <c r="Q1504" s="258"/>
      <c r="R1504" s="258"/>
      <c r="S1504" s="258"/>
      <c r="T1504" s="259"/>
      <c r="AT1504" s="254" t="s">
        <v>142</v>
      </c>
      <c r="AU1504" s="254" t="s">
        <v>83</v>
      </c>
      <c r="AV1504" s="252" t="s">
        <v>83</v>
      </c>
      <c r="AW1504" s="252" t="s">
        <v>30</v>
      </c>
      <c r="AX1504" s="252" t="s">
        <v>73</v>
      </c>
      <c r="AY1504" s="254" t="s">
        <v>134</v>
      </c>
    </row>
    <row r="1505" spans="2:51" s="244" customFormat="1" x14ac:dyDescent="0.4">
      <c r="B1505" s="245"/>
      <c r="D1505" s="246" t="s">
        <v>142</v>
      </c>
      <c r="E1505" s="247" t="s">
        <v>1</v>
      </c>
      <c r="F1505" s="248" t="s">
        <v>869</v>
      </c>
      <c r="H1505" s="247" t="s">
        <v>1</v>
      </c>
      <c r="L1505" s="245"/>
      <c r="M1505" s="249"/>
      <c r="N1505" s="250"/>
      <c r="O1505" s="250"/>
      <c r="P1505" s="250"/>
      <c r="Q1505" s="250"/>
      <c r="R1505" s="250"/>
      <c r="S1505" s="250"/>
      <c r="T1505" s="251"/>
      <c r="AT1505" s="247" t="s">
        <v>142</v>
      </c>
      <c r="AU1505" s="247" t="s">
        <v>83</v>
      </c>
      <c r="AV1505" s="244" t="s">
        <v>81</v>
      </c>
      <c r="AW1505" s="244" t="s">
        <v>30</v>
      </c>
      <c r="AX1505" s="244" t="s">
        <v>73</v>
      </c>
      <c r="AY1505" s="247" t="s">
        <v>134</v>
      </c>
    </row>
    <row r="1506" spans="2:51" s="252" customFormat="1" x14ac:dyDescent="0.4">
      <c r="B1506" s="253"/>
      <c r="D1506" s="246" t="s">
        <v>142</v>
      </c>
      <c r="E1506" s="254" t="s">
        <v>1</v>
      </c>
      <c r="F1506" s="255" t="s">
        <v>871</v>
      </c>
      <c r="H1506" s="256">
        <v>1.58</v>
      </c>
      <c r="L1506" s="253"/>
      <c r="M1506" s="257"/>
      <c r="N1506" s="258"/>
      <c r="O1506" s="258"/>
      <c r="P1506" s="258"/>
      <c r="Q1506" s="258"/>
      <c r="R1506" s="258"/>
      <c r="S1506" s="258"/>
      <c r="T1506" s="259"/>
      <c r="AT1506" s="254" t="s">
        <v>142</v>
      </c>
      <c r="AU1506" s="254" t="s">
        <v>83</v>
      </c>
      <c r="AV1506" s="252" t="s">
        <v>83</v>
      </c>
      <c r="AW1506" s="252" t="s">
        <v>30</v>
      </c>
      <c r="AX1506" s="252" t="s">
        <v>73</v>
      </c>
      <c r="AY1506" s="254" t="s">
        <v>134</v>
      </c>
    </row>
    <row r="1507" spans="2:51" s="244" customFormat="1" x14ac:dyDescent="0.4">
      <c r="B1507" s="245"/>
      <c r="D1507" s="246" t="s">
        <v>142</v>
      </c>
      <c r="E1507" s="247" t="s">
        <v>1</v>
      </c>
      <c r="F1507" s="248" t="s">
        <v>210</v>
      </c>
      <c r="H1507" s="247" t="s">
        <v>1</v>
      </c>
      <c r="L1507" s="245"/>
      <c r="M1507" s="249"/>
      <c r="N1507" s="250"/>
      <c r="O1507" s="250"/>
      <c r="P1507" s="250"/>
      <c r="Q1507" s="250"/>
      <c r="R1507" s="250"/>
      <c r="S1507" s="250"/>
      <c r="T1507" s="251"/>
      <c r="AT1507" s="247" t="s">
        <v>142</v>
      </c>
      <c r="AU1507" s="247" t="s">
        <v>83</v>
      </c>
      <c r="AV1507" s="244" t="s">
        <v>81</v>
      </c>
      <c r="AW1507" s="244" t="s">
        <v>30</v>
      </c>
      <c r="AX1507" s="244" t="s">
        <v>73</v>
      </c>
      <c r="AY1507" s="247" t="s">
        <v>134</v>
      </c>
    </row>
    <row r="1508" spans="2:51" s="252" customFormat="1" x14ac:dyDescent="0.4">
      <c r="B1508" s="253"/>
      <c r="D1508" s="246" t="s">
        <v>142</v>
      </c>
      <c r="E1508" s="254" t="s">
        <v>1</v>
      </c>
      <c r="F1508" s="255" t="s">
        <v>245</v>
      </c>
      <c r="H1508" s="256">
        <v>27.6</v>
      </c>
      <c r="L1508" s="253"/>
      <c r="M1508" s="257"/>
      <c r="N1508" s="258"/>
      <c r="O1508" s="258"/>
      <c r="P1508" s="258"/>
      <c r="Q1508" s="258"/>
      <c r="R1508" s="258"/>
      <c r="S1508" s="258"/>
      <c r="T1508" s="259"/>
      <c r="AT1508" s="254" t="s">
        <v>142</v>
      </c>
      <c r="AU1508" s="254" t="s">
        <v>83</v>
      </c>
      <c r="AV1508" s="252" t="s">
        <v>83</v>
      </c>
      <c r="AW1508" s="252" t="s">
        <v>30</v>
      </c>
      <c r="AX1508" s="252" t="s">
        <v>73</v>
      </c>
      <c r="AY1508" s="254" t="s">
        <v>134</v>
      </c>
    </row>
    <row r="1509" spans="2:51" s="252" customFormat="1" x14ac:dyDescent="0.4">
      <c r="B1509" s="253"/>
      <c r="D1509" s="246" t="s">
        <v>142</v>
      </c>
      <c r="E1509" s="254" t="s">
        <v>1</v>
      </c>
      <c r="F1509" s="255" t="s">
        <v>253</v>
      </c>
      <c r="H1509" s="256">
        <v>10.994</v>
      </c>
      <c r="L1509" s="253"/>
      <c r="M1509" s="257"/>
      <c r="N1509" s="258"/>
      <c r="O1509" s="258"/>
      <c r="P1509" s="258"/>
      <c r="Q1509" s="258"/>
      <c r="R1509" s="258"/>
      <c r="S1509" s="258"/>
      <c r="T1509" s="259"/>
      <c r="AT1509" s="254" t="s">
        <v>142</v>
      </c>
      <c r="AU1509" s="254" t="s">
        <v>83</v>
      </c>
      <c r="AV1509" s="252" t="s">
        <v>83</v>
      </c>
      <c r="AW1509" s="252" t="s">
        <v>30</v>
      </c>
      <c r="AX1509" s="252" t="s">
        <v>73</v>
      </c>
      <c r="AY1509" s="254" t="s">
        <v>134</v>
      </c>
    </row>
    <row r="1510" spans="2:51" s="244" customFormat="1" x14ac:dyDescent="0.4">
      <c r="B1510" s="245"/>
      <c r="D1510" s="246" t="s">
        <v>142</v>
      </c>
      <c r="E1510" s="247" t="s">
        <v>1</v>
      </c>
      <c r="F1510" s="248" t="s">
        <v>187</v>
      </c>
      <c r="H1510" s="247" t="s">
        <v>1</v>
      </c>
      <c r="L1510" s="245"/>
      <c r="M1510" s="249"/>
      <c r="N1510" s="250"/>
      <c r="O1510" s="250"/>
      <c r="P1510" s="250"/>
      <c r="Q1510" s="250"/>
      <c r="R1510" s="250"/>
      <c r="S1510" s="250"/>
      <c r="T1510" s="251"/>
      <c r="AT1510" s="247" t="s">
        <v>142</v>
      </c>
      <c r="AU1510" s="247" t="s">
        <v>83</v>
      </c>
      <c r="AV1510" s="244" t="s">
        <v>81</v>
      </c>
      <c r="AW1510" s="244" t="s">
        <v>30</v>
      </c>
      <c r="AX1510" s="244" t="s">
        <v>73</v>
      </c>
      <c r="AY1510" s="247" t="s">
        <v>134</v>
      </c>
    </row>
    <row r="1511" spans="2:51" s="252" customFormat="1" x14ac:dyDescent="0.4">
      <c r="B1511" s="253"/>
      <c r="D1511" s="246" t="s">
        <v>142</v>
      </c>
      <c r="E1511" s="254" t="s">
        <v>1</v>
      </c>
      <c r="F1511" s="255" t="s">
        <v>773</v>
      </c>
      <c r="H1511" s="256">
        <v>-1.8180000000000001</v>
      </c>
      <c r="L1511" s="253"/>
      <c r="M1511" s="257"/>
      <c r="N1511" s="258"/>
      <c r="O1511" s="258"/>
      <c r="P1511" s="258"/>
      <c r="Q1511" s="258"/>
      <c r="R1511" s="258"/>
      <c r="S1511" s="258"/>
      <c r="T1511" s="259"/>
      <c r="AT1511" s="254" t="s">
        <v>142</v>
      </c>
      <c r="AU1511" s="254" t="s">
        <v>83</v>
      </c>
      <c r="AV1511" s="252" t="s">
        <v>83</v>
      </c>
      <c r="AW1511" s="252" t="s">
        <v>30</v>
      </c>
      <c r="AX1511" s="252" t="s">
        <v>73</v>
      </c>
      <c r="AY1511" s="254" t="s">
        <v>134</v>
      </c>
    </row>
    <row r="1512" spans="2:51" s="252" customFormat="1" x14ac:dyDescent="0.4">
      <c r="B1512" s="253"/>
      <c r="D1512" s="246" t="s">
        <v>142</v>
      </c>
      <c r="E1512" s="254" t="s">
        <v>1</v>
      </c>
      <c r="F1512" s="255" t="s">
        <v>872</v>
      </c>
      <c r="H1512" s="256">
        <v>-3.1920000000000002</v>
      </c>
      <c r="L1512" s="253"/>
      <c r="M1512" s="257"/>
      <c r="N1512" s="258"/>
      <c r="O1512" s="258"/>
      <c r="P1512" s="258"/>
      <c r="Q1512" s="258"/>
      <c r="R1512" s="258"/>
      <c r="S1512" s="258"/>
      <c r="T1512" s="259"/>
      <c r="AT1512" s="254" t="s">
        <v>142</v>
      </c>
      <c r="AU1512" s="254" t="s">
        <v>83</v>
      </c>
      <c r="AV1512" s="252" t="s">
        <v>83</v>
      </c>
      <c r="AW1512" s="252" t="s">
        <v>30</v>
      </c>
      <c r="AX1512" s="252" t="s">
        <v>73</v>
      </c>
      <c r="AY1512" s="254" t="s">
        <v>134</v>
      </c>
    </row>
    <row r="1513" spans="2:51" s="244" customFormat="1" x14ac:dyDescent="0.4">
      <c r="B1513" s="245"/>
      <c r="D1513" s="246" t="s">
        <v>142</v>
      </c>
      <c r="E1513" s="247" t="s">
        <v>1</v>
      </c>
      <c r="F1513" s="248" t="s">
        <v>869</v>
      </c>
      <c r="H1513" s="247" t="s">
        <v>1</v>
      </c>
      <c r="L1513" s="245"/>
      <c r="M1513" s="249"/>
      <c r="N1513" s="250"/>
      <c r="O1513" s="250"/>
      <c r="P1513" s="250"/>
      <c r="Q1513" s="250"/>
      <c r="R1513" s="250"/>
      <c r="S1513" s="250"/>
      <c r="T1513" s="251"/>
      <c r="AT1513" s="247" t="s">
        <v>142</v>
      </c>
      <c r="AU1513" s="247" t="s">
        <v>83</v>
      </c>
      <c r="AV1513" s="244" t="s">
        <v>81</v>
      </c>
      <c r="AW1513" s="244" t="s">
        <v>30</v>
      </c>
      <c r="AX1513" s="244" t="s">
        <v>73</v>
      </c>
      <c r="AY1513" s="247" t="s">
        <v>134</v>
      </c>
    </row>
    <row r="1514" spans="2:51" s="252" customFormat="1" x14ac:dyDescent="0.4">
      <c r="B1514" s="253"/>
      <c r="D1514" s="246" t="s">
        <v>142</v>
      </c>
      <c r="E1514" s="254" t="s">
        <v>1</v>
      </c>
      <c r="F1514" s="255" t="s">
        <v>873</v>
      </c>
      <c r="H1514" s="256">
        <v>14.58</v>
      </c>
      <c r="L1514" s="253"/>
      <c r="M1514" s="257"/>
      <c r="N1514" s="258"/>
      <c r="O1514" s="258"/>
      <c r="P1514" s="258"/>
      <c r="Q1514" s="258"/>
      <c r="R1514" s="258"/>
      <c r="S1514" s="258"/>
      <c r="T1514" s="259"/>
      <c r="AT1514" s="254" t="s">
        <v>142</v>
      </c>
      <c r="AU1514" s="254" t="s">
        <v>83</v>
      </c>
      <c r="AV1514" s="252" t="s">
        <v>83</v>
      </c>
      <c r="AW1514" s="252" t="s">
        <v>30</v>
      </c>
      <c r="AX1514" s="252" t="s">
        <v>73</v>
      </c>
      <c r="AY1514" s="254" t="s">
        <v>134</v>
      </c>
    </row>
    <row r="1515" spans="2:51" s="244" customFormat="1" x14ac:dyDescent="0.4">
      <c r="B1515" s="245"/>
      <c r="D1515" s="246" t="s">
        <v>142</v>
      </c>
      <c r="E1515" s="247" t="s">
        <v>1</v>
      </c>
      <c r="F1515" s="248" t="s">
        <v>158</v>
      </c>
      <c r="H1515" s="247" t="s">
        <v>1</v>
      </c>
      <c r="L1515" s="245"/>
      <c r="M1515" s="249"/>
      <c r="N1515" s="250"/>
      <c r="O1515" s="250"/>
      <c r="P1515" s="250"/>
      <c r="Q1515" s="250"/>
      <c r="R1515" s="250"/>
      <c r="S1515" s="250"/>
      <c r="T1515" s="251"/>
      <c r="AT1515" s="247" t="s">
        <v>142</v>
      </c>
      <c r="AU1515" s="247" t="s">
        <v>83</v>
      </c>
      <c r="AV1515" s="244" t="s">
        <v>81</v>
      </c>
      <c r="AW1515" s="244" t="s">
        <v>30</v>
      </c>
      <c r="AX1515" s="244" t="s">
        <v>73</v>
      </c>
      <c r="AY1515" s="247" t="s">
        <v>134</v>
      </c>
    </row>
    <row r="1516" spans="2:51" s="252" customFormat="1" x14ac:dyDescent="0.4">
      <c r="B1516" s="253"/>
      <c r="D1516" s="246" t="s">
        <v>142</v>
      </c>
      <c r="E1516" s="254" t="s">
        <v>1</v>
      </c>
      <c r="F1516" s="255" t="s">
        <v>257</v>
      </c>
      <c r="H1516" s="256">
        <v>0.53900000000000003</v>
      </c>
      <c r="L1516" s="253"/>
      <c r="M1516" s="257"/>
      <c r="N1516" s="258"/>
      <c r="O1516" s="258"/>
      <c r="P1516" s="258"/>
      <c r="Q1516" s="258"/>
      <c r="R1516" s="258"/>
      <c r="S1516" s="258"/>
      <c r="T1516" s="259"/>
      <c r="AT1516" s="254" t="s">
        <v>142</v>
      </c>
      <c r="AU1516" s="254" t="s">
        <v>83</v>
      </c>
      <c r="AV1516" s="252" t="s">
        <v>83</v>
      </c>
      <c r="AW1516" s="252" t="s">
        <v>30</v>
      </c>
      <c r="AX1516" s="252" t="s">
        <v>73</v>
      </c>
      <c r="AY1516" s="254" t="s">
        <v>134</v>
      </c>
    </row>
    <row r="1517" spans="2:51" s="252" customFormat="1" x14ac:dyDescent="0.4">
      <c r="B1517" s="253"/>
      <c r="D1517" s="246" t="s">
        <v>142</v>
      </c>
      <c r="E1517" s="254" t="s">
        <v>1</v>
      </c>
      <c r="F1517" s="255" t="s">
        <v>258</v>
      </c>
      <c r="H1517" s="256">
        <v>0.81100000000000005</v>
      </c>
      <c r="L1517" s="253"/>
      <c r="M1517" s="257"/>
      <c r="N1517" s="258"/>
      <c r="O1517" s="258"/>
      <c r="P1517" s="258"/>
      <c r="Q1517" s="258"/>
      <c r="R1517" s="258"/>
      <c r="S1517" s="258"/>
      <c r="T1517" s="259"/>
      <c r="AT1517" s="254" t="s">
        <v>142</v>
      </c>
      <c r="AU1517" s="254" t="s">
        <v>83</v>
      </c>
      <c r="AV1517" s="252" t="s">
        <v>83</v>
      </c>
      <c r="AW1517" s="252" t="s">
        <v>30</v>
      </c>
      <c r="AX1517" s="252" t="s">
        <v>73</v>
      </c>
      <c r="AY1517" s="254" t="s">
        <v>134</v>
      </c>
    </row>
    <row r="1518" spans="2:51" s="244" customFormat="1" x14ac:dyDescent="0.4">
      <c r="B1518" s="245"/>
      <c r="D1518" s="246" t="s">
        <v>142</v>
      </c>
      <c r="E1518" s="247" t="s">
        <v>1</v>
      </c>
      <c r="F1518" s="248" t="s">
        <v>869</v>
      </c>
      <c r="H1518" s="247" t="s">
        <v>1</v>
      </c>
      <c r="L1518" s="245"/>
      <c r="M1518" s="249"/>
      <c r="N1518" s="250"/>
      <c r="O1518" s="250"/>
      <c r="P1518" s="250"/>
      <c r="Q1518" s="250"/>
      <c r="R1518" s="250"/>
      <c r="S1518" s="250"/>
      <c r="T1518" s="251"/>
      <c r="AT1518" s="247" t="s">
        <v>142</v>
      </c>
      <c r="AU1518" s="247" t="s">
        <v>83</v>
      </c>
      <c r="AV1518" s="244" t="s">
        <v>81</v>
      </c>
      <c r="AW1518" s="244" t="s">
        <v>30</v>
      </c>
      <c r="AX1518" s="244" t="s">
        <v>73</v>
      </c>
      <c r="AY1518" s="247" t="s">
        <v>134</v>
      </c>
    </row>
    <row r="1519" spans="2:51" s="252" customFormat="1" x14ac:dyDescent="0.4">
      <c r="B1519" s="253"/>
      <c r="D1519" s="246" t="s">
        <v>142</v>
      </c>
      <c r="E1519" s="254" t="s">
        <v>1</v>
      </c>
      <c r="F1519" s="255" t="s">
        <v>212</v>
      </c>
      <c r="H1519" s="256">
        <v>10.93</v>
      </c>
      <c r="L1519" s="253"/>
      <c r="M1519" s="257"/>
      <c r="N1519" s="258"/>
      <c r="O1519" s="258"/>
      <c r="P1519" s="258"/>
      <c r="Q1519" s="258"/>
      <c r="R1519" s="258"/>
      <c r="S1519" s="258"/>
      <c r="T1519" s="259"/>
      <c r="AT1519" s="254" t="s">
        <v>142</v>
      </c>
      <c r="AU1519" s="254" t="s">
        <v>83</v>
      </c>
      <c r="AV1519" s="252" t="s">
        <v>83</v>
      </c>
      <c r="AW1519" s="252" t="s">
        <v>30</v>
      </c>
      <c r="AX1519" s="252" t="s">
        <v>73</v>
      </c>
      <c r="AY1519" s="254" t="s">
        <v>134</v>
      </c>
    </row>
    <row r="1520" spans="2:51" s="244" customFormat="1" x14ac:dyDescent="0.4">
      <c r="B1520" s="245"/>
      <c r="D1520" s="246" t="s">
        <v>142</v>
      </c>
      <c r="E1520" s="247" t="s">
        <v>1</v>
      </c>
      <c r="F1520" s="248" t="s">
        <v>160</v>
      </c>
      <c r="H1520" s="247" t="s">
        <v>1</v>
      </c>
      <c r="L1520" s="245"/>
      <c r="M1520" s="249"/>
      <c r="N1520" s="250"/>
      <c r="O1520" s="250"/>
      <c r="P1520" s="250"/>
      <c r="Q1520" s="250"/>
      <c r="R1520" s="250"/>
      <c r="S1520" s="250"/>
      <c r="T1520" s="251"/>
      <c r="AT1520" s="247" t="s">
        <v>142</v>
      </c>
      <c r="AU1520" s="247" t="s">
        <v>83</v>
      </c>
      <c r="AV1520" s="244" t="s">
        <v>81</v>
      </c>
      <c r="AW1520" s="244" t="s">
        <v>30</v>
      </c>
      <c r="AX1520" s="244" t="s">
        <v>73</v>
      </c>
      <c r="AY1520" s="247" t="s">
        <v>134</v>
      </c>
    </row>
    <row r="1521" spans="2:51" s="252" customFormat="1" x14ac:dyDescent="0.4">
      <c r="B1521" s="253"/>
      <c r="D1521" s="246" t="s">
        <v>142</v>
      </c>
      <c r="E1521" s="254" t="s">
        <v>1</v>
      </c>
      <c r="F1521" s="255" t="s">
        <v>259</v>
      </c>
      <c r="H1521" s="256">
        <v>0.40600000000000003</v>
      </c>
      <c r="L1521" s="253"/>
      <c r="M1521" s="257"/>
      <c r="N1521" s="258"/>
      <c r="O1521" s="258"/>
      <c r="P1521" s="258"/>
      <c r="Q1521" s="258"/>
      <c r="R1521" s="258"/>
      <c r="S1521" s="258"/>
      <c r="T1521" s="259"/>
      <c r="AT1521" s="254" t="s">
        <v>142</v>
      </c>
      <c r="AU1521" s="254" t="s">
        <v>83</v>
      </c>
      <c r="AV1521" s="252" t="s">
        <v>83</v>
      </c>
      <c r="AW1521" s="252" t="s">
        <v>30</v>
      </c>
      <c r="AX1521" s="252" t="s">
        <v>73</v>
      </c>
      <c r="AY1521" s="254" t="s">
        <v>134</v>
      </c>
    </row>
    <row r="1522" spans="2:51" s="252" customFormat="1" x14ac:dyDescent="0.4">
      <c r="B1522" s="253"/>
      <c r="D1522" s="246" t="s">
        <v>142</v>
      </c>
      <c r="E1522" s="254" t="s">
        <v>1</v>
      </c>
      <c r="F1522" s="255" t="s">
        <v>257</v>
      </c>
      <c r="H1522" s="256">
        <v>0.53900000000000003</v>
      </c>
      <c r="L1522" s="253"/>
      <c r="M1522" s="257"/>
      <c r="N1522" s="258"/>
      <c r="O1522" s="258"/>
      <c r="P1522" s="258"/>
      <c r="Q1522" s="258"/>
      <c r="R1522" s="258"/>
      <c r="S1522" s="258"/>
      <c r="T1522" s="259"/>
      <c r="AT1522" s="254" t="s">
        <v>142</v>
      </c>
      <c r="AU1522" s="254" t="s">
        <v>83</v>
      </c>
      <c r="AV1522" s="252" t="s">
        <v>83</v>
      </c>
      <c r="AW1522" s="252" t="s">
        <v>30</v>
      </c>
      <c r="AX1522" s="252" t="s">
        <v>73</v>
      </c>
      <c r="AY1522" s="254" t="s">
        <v>134</v>
      </c>
    </row>
    <row r="1523" spans="2:51" s="244" customFormat="1" x14ac:dyDescent="0.4">
      <c r="B1523" s="245"/>
      <c r="D1523" s="246" t="s">
        <v>142</v>
      </c>
      <c r="E1523" s="247" t="s">
        <v>1</v>
      </c>
      <c r="F1523" s="248" t="s">
        <v>869</v>
      </c>
      <c r="H1523" s="247" t="s">
        <v>1</v>
      </c>
      <c r="L1523" s="245"/>
      <c r="M1523" s="249"/>
      <c r="N1523" s="250"/>
      <c r="O1523" s="250"/>
      <c r="P1523" s="250"/>
      <c r="Q1523" s="250"/>
      <c r="R1523" s="250"/>
      <c r="S1523" s="250"/>
      <c r="T1523" s="251"/>
      <c r="AT1523" s="247" t="s">
        <v>142</v>
      </c>
      <c r="AU1523" s="247" t="s">
        <v>83</v>
      </c>
      <c r="AV1523" s="244" t="s">
        <v>81</v>
      </c>
      <c r="AW1523" s="244" t="s">
        <v>30</v>
      </c>
      <c r="AX1523" s="244" t="s">
        <v>73</v>
      </c>
      <c r="AY1523" s="247" t="s">
        <v>134</v>
      </c>
    </row>
    <row r="1524" spans="2:51" s="252" customFormat="1" x14ac:dyDescent="0.4">
      <c r="B1524" s="253"/>
      <c r="D1524" s="246" t="s">
        <v>142</v>
      </c>
      <c r="E1524" s="254" t="s">
        <v>1</v>
      </c>
      <c r="F1524" s="255" t="s">
        <v>213</v>
      </c>
      <c r="H1524" s="256">
        <v>5.79</v>
      </c>
      <c r="L1524" s="253"/>
      <c r="M1524" s="257"/>
      <c r="N1524" s="258"/>
      <c r="O1524" s="258"/>
      <c r="P1524" s="258"/>
      <c r="Q1524" s="258"/>
      <c r="R1524" s="258"/>
      <c r="S1524" s="258"/>
      <c r="T1524" s="259"/>
      <c r="AT1524" s="254" t="s">
        <v>142</v>
      </c>
      <c r="AU1524" s="254" t="s">
        <v>83</v>
      </c>
      <c r="AV1524" s="252" t="s">
        <v>83</v>
      </c>
      <c r="AW1524" s="252" t="s">
        <v>30</v>
      </c>
      <c r="AX1524" s="252" t="s">
        <v>73</v>
      </c>
      <c r="AY1524" s="254" t="s">
        <v>134</v>
      </c>
    </row>
    <row r="1525" spans="2:51" s="244" customFormat="1" x14ac:dyDescent="0.4">
      <c r="B1525" s="245"/>
      <c r="D1525" s="246" t="s">
        <v>142</v>
      </c>
      <c r="E1525" s="247" t="s">
        <v>1</v>
      </c>
      <c r="F1525" s="248" t="s">
        <v>162</v>
      </c>
      <c r="H1525" s="247" t="s">
        <v>1</v>
      </c>
      <c r="L1525" s="245"/>
      <c r="M1525" s="249"/>
      <c r="N1525" s="250"/>
      <c r="O1525" s="250"/>
      <c r="P1525" s="250"/>
      <c r="Q1525" s="250"/>
      <c r="R1525" s="250"/>
      <c r="S1525" s="250"/>
      <c r="T1525" s="251"/>
      <c r="AT1525" s="247" t="s">
        <v>142</v>
      </c>
      <c r="AU1525" s="247" t="s">
        <v>83</v>
      </c>
      <c r="AV1525" s="244" t="s">
        <v>81</v>
      </c>
      <c r="AW1525" s="244" t="s">
        <v>30</v>
      </c>
      <c r="AX1525" s="244" t="s">
        <v>73</v>
      </c>
      <c r="AY1525" s="247" t="s">
        <v>134</v>
      </c>
    </row>
    <row r="1526" spans="2:51" s="252" customFormat="1" x14ac:dyDescent="0.4">
      <c r="B1526" s="253"/>
      <c r="D1526" s="246" t="s">
        <v>142</v>
      </c>
      <c r="E1526" s="254" t="s">
        <v>1</v>
      </c>
      <c r="F1526" s="255" t="s">
        <v>260</v>
      </c>
      <c r="H1526" s="256">
        <v>44.689</v>
      </c>
      <c r="L1526" s="253"/>
      <c r="M1526" s="257"/>
      <c r="N1526" s="258"/>
      <c r="O1526" s="258"/>
      <c r="P1526" s="258"/>
      <c r="Q1526" s="258"/>
      <c r="R1526" s="258"/>
      <c r="S1526" s="258"/>
      <c r="T1526" s="259"/>
      <c r="AT1526" s="254" t="s">
        <v>142</v>
      </c>
      <c r="AU1526" s="254" t="s">
        <v>83</v>
      </c>
      <c r="AV1526" s="252" t="s">
        <v>83</v>
      </c>
      <c r="AW1526" s="252" t="s">
        <v>30</v>
      </c>
      <c r="AX1526" s="252" t="s">
        <v>73</v>
      </c>
      <c r="AY1526" s="254" t="s">
        <v>134</v>
      </c>
    </row>
    <row r="1527" spans="2:51" s="252" customFormat="1" x14ac:dyDescent="0.4">
      <c r="B1527" s="253"/>
      <c r="D1527" s="246" t="s">
        <v>142</v>
      </c>
      <c r="E1527" s="254" t="s">
        <v>1</v>
      </c>
      <c r="F1527" s="255" t="s">
        <v>261</v>
      </c>
      <c r="H1527" s="256">
        <v>14.420999999999999</v>
      </c>
      <c r="L1527" s="253"/>
      <c r="M1527" s="257"/>
      <c r="N1527" s="258"/>
      <c r="O1527" s="258"/>
      <c r="P1527" s="258"/>
      <c r="Q1527" s="258"/>
      <c r="R1527" s="258"/>
      <c r="S1527" s="258"/>
      <c r="T1527" s="259"/>
      <c r="AT1527" s="254" t="s">
        <v>142</v>
      </c>
      <c r="AU1527" s="254" t="s">
        <v>83</v>
      </c>
      <c r="AV1527" s="252" t="s">
        <v>83</v>
      </c>
      <c r="AW1527" s="252" t="s">
        <v>30</v>
      </c>
      <c r="AX1527" s="252" t="s">
        <v>73</v>
      </c>
      <c r="AY1527" s="254" t="s">
        <v>134</v>
      </c>
    </row>
    <row r="1528" spans="2:51" s="244" customFormat="1" x14ac:dyDescent="0.4">
      <c r="B1528" s="245"/>
      <c r="D1528" s="246" t="s">
        <v>142</v>
      </c>
      <c r="E1528" s="247" t="s">
        <v>1</v>
      </c>
      <c r="F1528" s="248" t="s">
        <v>187</v>
      </c>
      <c r="H1528" s="247" t="s">
        <v>1</v>
      </c>
      <c r="L1528" s="245"/>
      <c r="M1528" s="249"/>
      <c r="N1528" s="250"/>
      <c r="O1528" s="250"/>
      <c r="P1528" s="250"/>
      <c r="Q1528" s="250"/>
      <c r="R1528" s="250"/>
      <c r="S1528" s="250"/>
      <c r="T1528" s="251"/>
      <c r="AT1528" s="247" t="s">
        <v>142</v>
      </c>
      <c r="AU1528" s="247" t="s">
        <v>83</v>
      </c>
      <c r="AV1528" s="244" t="s">
        <v>81</v>
      </c>
      <c r="AW1528" s="244" t="s">
        <v>30</v>
      </c>
      <c r="AX1528" s="244" t="s">
        <v>73</v>
      </c>
      <c r="AY1528" s="247" t="s">
        <v>134</v>
      </c>
    </row>
    <row r="1529" spans="2:51" s="252" customFormat="1" x14ac:dyDescent="0.4">
      <c r="B1529" s="253"/>
      <c r="D1529" s="246" t="s">
        <v>142</v>
      </c>
      <c r="E1529" s="254" t="s">
        <v>1</v>
      </c>
      <c r="F1529" s="255" t="s">
        <v>262</v>
      </c>
      <c r="H1529" s="256">
        <v>-7.1139999999999999</v>
      </c>
      <c r="L1529" s="253"/>
      <c r="M1529" s="257"/>
      <c r="N1529" s="258"/>
      <c r="O1529" s="258"/>
      <c r="P1529" s="258"/>
      <c r="Q1529" s="258"/>
      <c r="R1529" s="258"/>
      <c r="S1529" s="258"/>
      <c r="T1529" s="259"/>
      <c r="AT1529" s="254" t="s">
        <v>142</v>
      </c>
      <c r="AU1529" s="254" t="s">
        <v>83</v>
      </c>
      <c r="AV1529" s="252" t="s">
        <v>83</v>
      </c>
      <c r="AW1529" s="252" t="s">
        <v>30</v>
      </c>
      <c r="AX1529" s="252" t="s">
        <v>73</v>
      </c>
      <c r="AY1529" s="254" t="s">
        <v>134</v>
      </c>
    </row>
    <row r="1530" spans="2:51" s="252" customFormat="1" x14ac:dyDescent="0.4">
      <c r="B1530" s="253"/>
      <c r="D1530" s="246" t="s">
        <v>142</v>
      </c>
      <c r="E1530" s="254" t="s">
        <v>1</v>
      </c>
      <c r="F1530" s="255" t="s">
        <v>263</v>
      </c>
      <c r="H1530" s="256">
        <v>-5.4539999999999997</v>
      </c>
      <c r="L1530" s="253"/>
      <c r="M1530" s="257"/>
      <c r="N1530" s="258"/>
      <c r="O1530" s="258"/>
      <c r="P1530" s="258"/>
      <c r="Q1530" s="258"/>
      <c r="R1530" s="258"/>
      <c r="S1530" s="258"/>
      <c r="T1530" s="259"/>
      <c r="AT1530" s="254" t="s">
        <v>142</v>
      </c>
      <c r="AU1530" s="254" t="s">
        <v>83</v>
      </c>
      <c r="AV1530" s="252" t="s">
        <v>83</v>
      </c>
      <c r="AW1530" s="252" t="s">
        <v>30</v>
      </c>
      <c r="AX1530" s="252" t="s">
        <v>73</v>
      </c>
      <c r="AY1530" s="254" t="s">
        <v>134</v>
      </c>
    </row>
    <row r="1531" spans="2:51" s="244" customFormat="1" x14ac:dyDescent="0.4">
      <c r="B1531" s="245"/>
      <c r="D1531" s="246" t="s">
        <v>142</v>
      </c>
      <c r="E1531" s="247" t="s">
        <v>1</v>
      </c>
      <c r="F1531" s="248" t="s">
        <v>869</v>
      </c>
      <c r="H1531" s="247" t="s">
        <v>1</v>
      </c>
      <c r="L1531" s="245"/>
      <c r="M1531" s="249"/>
      <c r="N1531" s="250"/>
      <c r="O1531" s="250"/>
      <c r="P1531" s="250"/>
      <c r="Q1531" s="250"/>
      <c r="R1531" s="250"/>
      <c r="S1531" s="250"/>
      <c r="T1531" s="251"/>
      <c r="AT1531" s="247" t="s">
        <v>142</v>
      </c>
      <c r="AU1531" s="247" t="s">
        <v>83</v>
      </c>
      <c r="AV1531" s="244" t="s">
        <v>81</v>
      </c>
      <c r="AW1531" s="244" t="s">
        <v>30</v>
      </c>
      <c r="AX1531" s="244" t="s">
        <v>73</v>
      </c>
      <c r="AY1531" s="247" t="s">
        <v>134</v>
      </c>
    </row>
    <row r="1532" spans="2:51" s="252" customFormat="1" x14ac:dyDescent="0.4">
      <c r="B1532" s="253"/>
      <c r="D1532" s="246" t="s">
        <v>142</v>
      </c>
      <c r="E1532" s="254" t="s">
        <v>1</v>
      </c>
      <c r="F1532" s="255" t="s">
        <v>214</v>
      </c>
      <c r="H1532" s="256">
        <v>29.99</v>
      </c>
      <c r="L1532" s="253"/>
      <c r="M1532" s="257"/>
      <c r="N1532" s="258"/>
      <c r="O1532" s="258"/>
      <c r="P1532" s="258"/>
      <c r="Q1532" s="258"/>
      <c r="R1532" s="258"/>
      <c r="S1532" s="258"/>
      <c r="T1532" s="259"/>
      <c r="AT1532" s="254" t="s">
        <v>142</v>
      </c>
      <c r="AU1532" s="254" t="s">
        <v>83</v>
      </c>
      <c r="AV1532" s="252" t="s">
        <v>83</v>
      </c>
      <c r="AW1532" s="252" t="s">
        <v>30</v>
      </c>
      <c r="AX1532" s="252" t="s">
        <v>73</v>
      </c>
      <c r="AY1532" s="254" t="s">
        <v>134</v>
      </c>
    </row>
    <row r="1533" spans="2:51" s="244" customFormat="1" x14ac:dyDescent="0.4">
      <c r="B1533" s="245"/>
      <c r="D1533" s="246" t="s">
        <v>142</v>
      </c>
      <c r="E1533" s="247" t="s">
        <v>1</v>
      </c>
      <c r="F1533" s="248" t="s">
        <v>666</v>
      </c>
      <c r="H1533" s="247" t="s">
        <v>1</v>
      </c>
      <c r="L1533" s="245"/>
      <c r="M1533" s="249"/>
      <c r="N1533" s="250"/>
      <c r="O1533" s="250"/>
      <c r="P1533" s="250"/>
      <c r="Q1533" s="250"/>
      <c r="R1533" s="250"/>
      <c r="S1533" s="250"/>
      <c r="T1533" s="251"/>
      <c r="AT1533" s="247" t="s">
        <v>142</v>
      </c>
      <c r="AU1533" s="247" t="s">
        <v>83</v>
      </c>
      <c r="AV1533" s="244" t="s">
        <v>81</v>
      </c>
      <c r="AW1533" s="244" t="s">
        <v>30</v>
      </c>
      <c r="AX1533" s="244" t="s">
        <v>73</v>
      </c>
      <c r="AY1533" s="247" t="s">
        <v>134</v>
      </c>
    </row>
    <row r="1534" spans="2:51" s="252" customFormat="1" x14ac:dyDescent="0.4">
      <c r="B1534" s="253"/>
      <c r="D1534" s="246" t="s">
        <v>142</v>
      </c>
      <c r="E1534" s="254" t="s">
        <v>1</v>
      </c>
      <c r="F1534" s="255" t="s">
        <v>874</v>
      </c>
      <c r="H1534" s="256">
        <v>32.338000000000001</v>
      </c>
      <c r="L1534" s="253"/>
      <c r="M1534" s="257"/>
      <c r="N1534" s="258"/>
      <c r="O1534" s="258"/>
      <c r="P1534" s="258"/>
      <c r="Q1534" s="258"/>
      <c r="R1534" s="258"/>
      <c r="S1534" s="258"/>
      <c r="T1534" s="259"/>
      <c r="AT1534" s="254" t="s">
        <v>142</v>
      </c>
      <c r="AU1534" s="254" t="s">
        <v>83</v>
      </c>
      <c r="AV1534" s="252" t="s">
        <v>83</v>
      </c>
      <c r="AW1534" s="252" t="s">
        <v>30</v>
      </c>
      <c r="AX1534" s="252" t="s">
        <v>73</v>
      </c>
      <c r="AY1534" s="254" t="s">
        <v>134</v>
      </c>
    </row>
    <row r="1535" spans="2:51" s="252" customFormat="1" x14ac:dyDescent="0.4">
      <c r="B1535" s="253"/>
      <c r="D1535" s="246" t="s">
        <v>142</v>
      </c>
      <c r="E1535" s="254" t="s">
        <v>1</v>
      </c>
      <c r="F1535" s="255" t="s">
        <v>875</v>
      </c>
      <c r="H1535" s="256">
        <v>13.8</v>
      </c>
      <c r="L1535" s="253"/>
      <c r="M1535" s="257"/>
      <c r="N1535" s="258"/>
      <c r="O1535" s="258"/>
      <c r="P1535" s="258"/>
      <c r="Q1535" s="258"/>
      <c r="R1535" s="258"/>
      <c r="S1535" s="258"/>
      <c r="T1535" s="259"/>
      <c r="AT1535" s="254" t="s">
        <v>142</v>
      </c>
      <c r="AU1535" s="254" t="s">
        <v>83</v>
      </c>
      <c r="AV1535" s="252" t="s">
        <v>83</v>
      </c>
      <c r="AW1535" s="252" t="s">
        <v>30</v>
      </c>
      <c r="AX1535" s="252" t="s">
        <v>73</v>
      </c>
      <c r="AY1535" s="254" t="s">
        <v>134</v>
      </c>
    </row>
    <row r="1536" spans="2:51" s="244" customFormat="1" x14ac:dyDescent="0.4">
      <c r="B1536" s="245"/>
      <c r="D1536" s="246" t="s">
        <v>142</v>
      </c>
      <c r="E1536" s="247" t="s">
        <v>1</v>
      </c>
      <c r="F1536" s="248" t="s">
        <v>187</v>
      </c>
      <c r="H1536" s="247" t="s">
        <v>1</v>
      </c>
      <c r="L1536" s="245"/>
      <c r="M1536" s="249"/>
      <c r="N1536" s="250"/>
      <c r="O1536" s="250"/>
      <c r="P1536" s="250"/>
      <c r="Q1536" s="250"/>
      <c r="R1536" s="250"/>
      <c r="S1536" s="250"/>
      <c r="T1536" s="251"/>
      <c r="AT1536" s="247" t="s">
        <v>142</v>
      </c>
      <c r="AU1536" s="247" t="s">
        <v>83</v>
      </c>
      <c r="AV1536" s="244" t="s">
        <v>81</v>
      </c>
      <c r="AW1536" s="244" t="s">
        <v>30</v>
      </c>
      <c r="AX1536" s="244" t="s">
        <v>73</v>
      </c>
      <c r="AY1536" s="247" t="s">
        <v>134</v>
      </c>
    </row>
    <row r="1537" spans="1:65" s="252" customFormat="1" x14ac:dyDescent="0.4">
      <c r="B1537" s="253"/>
      <c r="D1537" s="246" t="s">
        <v>142</v>
      </c>
      <c r="E1537" s="254" t="s">
        <v>1</v>
      </c>
      <c r="F1537" s="255" t="s">
        <v>262</v>
      </c>
      <c r="H1537" s="256">
        <v>-7.1139999999999999</v>
      </c>
      <c r="L1537" s="253"/>
      <c r="M1537" s="257"/>
      <c r="N1537" s="258"/>
      <c r="O1537" s="258"/>
      <c r="P1537" s="258"/>
      <c r="Q1537" s="258"/>
      <c r="R1537" s="258"/>
      <c r="S1537" s="258"/>
      <c r="T1537" s="259"/>
      <c r="AT1537" s="254" t="s">
        <v>142</v>
      </c>
      <c r="AU1537" s="254" t="s">
        <v>83</v>
      </c>
      <c r="AV1537" s="252" t="s">
        <v>83</v>
      </c>
      <c r="AW1537" s="252" t="s">
        <v>30</v>
      </c>
      <c r="AX1537" s="252" t="s">
        <v>73</v>
      </c>
      <c r="AY1537" s="254" t="s">
        <v>134</v>
      </c>
    </row>
    <row r="1538" spans="1:65" s="244" customFormat="1" x14ac:dyDescent="0.4">
      <c r="B1538" s="245"/>
      <c r="D1538" s="246" t="s">
        <v>142</v>
      </c>
      <c r="E1538" s="247" t="s">
        <v>1</v>
      </c>
      <c r="F1538" s="248" t="s">
        <v>869</v>
      </c>
      <c r="H1538" s="247" t="s">
        <v>1</v>
      </c>
      <c r="L1538" s="245"/>
      <c r="M1538" s="249"/>
      <c r="N1538" s="250"/>
      <c r="O1538" s="250"/>
      <c r="P1538" s="250"/>
      <c r="Q1538" s="250"/>
      <c r="R1538" s="250"/>
      <c r="S1538" s="250"/>
      <c r="T1538" s="251"/>
      <c r="AT1538" s="247" t="s">
        <v>142</v>
      </c>
      <c r="AU1538" s="247" t="s">
        <v>83</v>
      </c>
      <c r="AV1538" s="244" t="s">
        <v>81</v>
      </c>
      <c r="AW1538" s="244" t="s">
        <v>30</v>
      </c>
      <c r="AX1538" s="244" t="s">
        <v>73</v>
      </c>
      <c r="AY1538" s="247" t="s">
        <v>134</v>
      </c>
    </row>
    <row r="1539" spans="1:65" s="252" customFormat="1" x14ac:dyDescent="0.4">
      <c r="B1539" s="253"/>
      <c r="D1539" s="246" t="s">
        <v>142</v>
      </c>
      <c r="E1539" s="254" t="s">
        <v>1</v>
      </c>
      <c r="F1539" s="255" t="s">
        <v>684</v>
      </c>
      <c r="H1539" s="256">
        <v>41.73</v>
      </c>
      <c r="L1539" s="253"/>
      <c r="M1539" s="257"/>
      <c r="N1539" s="258"/>
      <c r="O1539" s="258"/>
      <c r="P1539" s="258"/>
      <c r="Q1539" s="258"/>
      <c r="R1539" s="258"/>
      <c r="S1539" s="258"/>
      <c r="T1539" s="259"/>
      <c r="AT1539" s="254" t="s">
        <v>142</v>
      </c>
      <c r="AU1539" s="254" t="s">
        <v>83</v>
      </c>
      <c r="AV1539" s="252" t="s">
        <v>83</v>
      </c>
      <c r="AW1539" s="252" t="s">
        <v>30</v>
      </c>
      <c r="AX1539" s="252" t="s">
        <v>73</v>
      </c>
      <c r="AY1539" s="254" t="s">
        <v>134</v>
      </c>
    </row>
    <row r="1540" spans="1:65" s="260" customFormat="1" x14ac:dyDescent="0.4">
      <c r="B1540" s="261"/>
      <c r="D1540" s="246" t="s">
        <v>142</v>
      </c>
      <c r="E1540" s="262" t="s">
        <v>1</v>
      </c>
      <c r="F1540" s="263" t="s">
        <v>164</v>
      </c>
      <c r="H1540" s="264">
        <v>452.39100000000008</v>
      </c>
      <c r="L1540" s="261"/>
      <c r="M1540" s="265"/>
      <c r="N1540" s="266"/>
      <c r="O1540" s="266"/>
      <c r="P1540" s="266"/>
      <c r="Q1540" s="266"/>
      <c r="R1540" s="266"/>
      <c r="S1540" s="266"/>
      <c r="T1540" s="267"/>
      <c r="AT1540" s="262" t="s">
        <v>142</v>
      </c>
      <c r="AU1540" s="262" t="s">
        <v>83</v>
      </c>
      <c r="AV1540" s="260" t="s">
        <v>140</v>
      </c>
      <c r="AW1540" s="260" t="s">
        <v>30</v>
      </c>
      <c r="AX1540" s="260" t="s">
        <v>81</v>
      </c>
      <c r="AY1540" s="262" t="s">
        <v>134</v>
      </c>
    </row>
    <row r="1541" spans="1:65" s="152" customFormat="1" ht="24.2" customHeight="1" x14ac:dyDescent="0.4">
      <c r="A1541" s="149"/>
      <c r="B1541" s="150"/>
      <c r="C1541" s="230" t="s">
        <v>876</v>
      </c>
      <c r="D1541" s="230" t="s">
        <v>136</v>
      </c>
      <c r="E1541" s="231" t="s">
        <v>877</v>
      </c>
      <c r="F1541" s="232" t="s">
        <v>878</v>
      </c>
      <c r="G1541" s="233" t="s">
        <v>175</v>
      </c>
      <c r="H1541" s="234">
        <v>470.17</v>
      </c>
      <c r="I1541" s="75">
        <v>20</v>
      </c>
      <c r="J1541" s="235">
        <f>ROUND(I1541*H1541,2)</f>
        <v>9403.4</v>
      </c>
      <c r="K1541" s="236"/>
      <c r="L1541" s="150"/>
      <c r="M1541" s="237" t="s">
        <v>1</v>
      </c>
      <c r="N1541" s="238" t="s">
        <v>38</v>
      </c>
      <c r="O1541" s="239"/>
      <c r="P1541" s="240">
        <f>O1541*H1541</f>
        <v>0</v>
      </c>
      <c r="Q1541" s="240">
        <v>2.0000000000000001E-4</v>
      </c>
      <c r="R1541" s="240">
        <f>Q1541*H1541</f>
        <v>9.4034000000000006E-2</v>
      </c>
      <c r="S1541" s="240">
        <v>0</v>
      </c>
      <c r="T1541" s="241">
        <f>S1541*H1541</f>
        <v>0</v>
      </c>
      <c r="U1541" s="149"/>
      <c r="V1541" s="149"/>
      <c r="W1541" s="149"/>
      <c r="X1541" s="149"/>
      <c r="Y1541" s="149"/>
      <c r="Z1541" s="149"/>
      <c r="AA1541" s="149"/>
      <c r="AB1541" s="149"/>
      <c r="AC1541" s="149"/>
      <c r="AD1541" s="149"/>
      <c r="AE1541" s="149"/>
      <c r="AR1541" s="242" t="s">
        <v>307</v>
      </c>
      <c r="AT1541" s="242" t="s">
        <v>136</v>
      </c>
      <c r="AU1541" s="242" t="s">
        <v>83</v>
      </c>
      <c r="AY1541" s="142" t="s">
        <v>134</v>
      </c>
      <c r="BE1541" s="243">
        <f>IF(N1541="základní",J1541,0)</f>
        <v>9403.4</v>
      </c>
      <c r="BF1541" s="243">
        <f>IF(N1541="snížená",J1541,0)</f>
        <v>0</v>
      </c>
      <c r="BG1541" s="243">
        <f>IF(N1541="zákl. přenesená",J1541,0)</f>
        <v>0</v>
      </c>
      <c r="BH1541" s="243">
        <f>IF(N1541="sníž. přenesená",J1541,0)</f>
        <v>0</v>
      </c>
      <c r="BI1541" s="243">
        <f>IF(N1541="nulová",J1541,0)</f>
        <v>0</v>
      </c>
      <c r="BJ1541" s="142" t="s">
        <v>81</v>
      </c>
      <c r="BK1541" s="243">
        <f>ROUND(I1541*H1541,2)</f>
        <v>9403.4</v>
      </c>
      <c r="BL1541" s="142" t="s">
        <v>307</v>
      </c>
      <c r="BM1541" s="242" t="s">
        <v>879</v>
      </c>
    </row>
    <row r="1542" spans="1:65" s="244" customFormat="1" x14ac:dyDescent="0.4">
      <c r="B1542" s="245"/>
      <c r="D1542" s="246" t="s">
        <v>142</v>
      </c>
      <c r="E1542" s="247" t="s">
        <v>1</v>
      </c>
      <c r="F1542" s="248" t="s">
        <v>200</v>
      </c>
      <c r="H1542" s="247" t="s">
        <v>1</v>
      </c>
      <c r="L1542" s="245"/>
      <c r="M1542" s="249"/>
      <c r="N1542" s="250"/>
      <c r="O1542" s="250"/>
      <c r="P1542" s="250"/>
      <c r="Q1542" s="250"/>
      <c r="R1542" s="250"/>
      <c r="S1542" s="250"/>
      <c r="T1542" s="251"/>
      <c r="AT1542" s="247" t="s">
        <v>142</v>
      </c>
      <c r="AU1542" s="247" t="s">
        <v>83</v>
      </c>
      <c r="AV1542" s="244" t="s">
        <v>81</v>
      </c>
      <c r="AW1542" s="244" t="s">
        <v>30</v>
      </c>
      <c r="AX1542" s="244" t="s">
        <v>73</v>
      </c>
      <c r="AY1542" s="247" t="s">
        <v>134</v>
      </c>
    </row>
    <row r="1543" spans="1:65" s="252" customFormat="1" x14ac:dyDescent="0.4">
      <c r="B1543" s="253"/>
      <c r="D1543" s="246" t="s">
        <v>142</v>
      </c>
      <c r="E1543" s="254" t="s">
        <v>1</v>
      </c>
      <c r="F1543" s="255" t="s">
        <v>880</v>
      </c>
      <c r="H1543" s="256">
        <v>16.260999999999999</v>
      </c>
      <c r="L1543" s="253"/>
      <c r="M1543" s="257"/>
      <c r="N1543" s="258"/>
      <c r="O1543" s="258"/>
      <c r="P1543" s="258"/>
      <c r="Q1543" s="258"/>
      <c r="R1543" s="258"/>
      <c r="S1543" s="258"/>
      <c r="T1543" s="259"/>
      <c r="AT1543" s="254" t="s">
        <v>142</v>
      </c>
      <c r="AU1543" s="254" t="s">
        <v>83</v>
      </c>
      <c r="AV1543" s="252" t="s">
        <v>83</v>
      </c>
      <c r="AW1543" s="252" t="s">
        <v>30</v>
      </c>
      <c r="AX1543" s="252" t="s">
        <v>73</v>
      </c>
      <c r="AY1543" s="254" t="s">
        <v>134</v>
      </c>
    </row>
    <row r="1544" spans="1:65" s="244" customFormat="1" x14ac:dyDescent="0.4">
      <c r="B1544" s="245"/>
      <c r="D1544" s="246" t="s">
        <v>142</v>
      </c>
      <c r="E1544" s="247" t="s">
        <v>1</v>
      </c>
      <c r="F1544" s="248" t="s">
        <v>881</v>
      </c>
      <c r="H1544" s="247" t="s">
        <v>1</v>
      </c>
      <c r="L1544" s="245"/>
      <c r="M1544" s="249"/>
      <c r="N1544" s="250"/>
      <c r="O1544" s="250"/>
      <c r="P1544" s="250"/>
      <c r="Q1544" s="250"/>
      <c r="R1544" s="250"/>
      <c r="S1544" s="250"/>
      <c r="T1544" s="251"/>
      <c r="AT1544" s="247" t="s">
        <v>142</v>
      </c>
      <c r="AU1544" s="247" t="s">
        <v>83</v>
      </c>
      <c r="AV1544" s="244" t="s">
        <v>81</v>
      </c>
      <c r="AW1544" s="244" t="s">
        <v>30</v>
      </c>
      <c r="AX1544" s="244" t="s">
        <v>73</v>
      </c>
      <c r="AY1544" s="247" t="s">
        <v>134</v>
      </c>
    </row>
    <row r="1545" spans="1:65" s="244" customFormat="1" x14ac:dyDescent="0.4">
      <c r="B1545" s="245"/>
      <c r="D1545" s="246" t="s">
        <v>142</v>
      </c>
      <c r="E1545" s="247" t="s">
        <v>1</v>
      </c>
      <c r="F1545" s="248" t="s">
        <v>187</v>
      </c>
      <c r="H1545" s="247" t="s">
        <v>1</v>
      </c>
      <c r="L1545" s="245"/>
      <c r="M1545" s="249"/>
      <c r="N1545" s="250"/>
      <c r="O1545" s="250"/>
      <c r="P1545" s="250"/>
      <c r="Q1545" s="250"/>
      <c r="R1545" s="250"/>
      <c r="S1545" s="250"/>
      <c r="T1545" s="251"/>
      <c r="AT1545" s="247" t="s">
        <v>142</v>
      </c>
      <c r="AU1545" s="247" t="s">
        <v>83</v>
      </c>
      <c r="AV1545" s="244" t="s">
        <v>81</v>
      </c>
      <c r="AW1545" s="244" t="s">
        <v>30</v>
      </c>
      <c r="AX1545" s="244" t="s">
        <v>73</v>
      </c>
      <c r="AY1545" s="247" t="s">
        <v>134</v>
      </c>
    </row>
    <row r="1546" spans="1:65" s="252" customFormat="1" x14ac:dyDescent="0.4">
      <c r="B1546" s="253"/>
      <c r="D1546" s="246" t="s">
        <v>142</v>
      </c>
      <c r="E1546" s="254" t="s">
        <v>1</v>
      </c>
      <c r="F1546" s="255" t="s">
        <v>882</v>
      </c>
      <c r="H1546" s="256">
        <v>-6.06</v>
      </c>
      <c r="L1546" s="253"/>
      <c r="M1546" s="257"/>
      <c r="N1546" s="258"/>
      <c r="O1546" s="258"/>
      <c r="P1546" s="258"/>
      <c r="Q1546" s="258"/>
      <c r="R1546" s="258"/>
      <c r="S1546" s="258"/>
      <c r="T1546" s="259"/>
      <c r="AT1546" s="254" t="s">
        <v>142</v>
      </c>
      <c r="AU1546" s="254" t="s">
        <v>83</v>
      </c>
      <c r="AV1546" s="252" t="s">
        <v>83</v>
      </c>
      <c r="AW1546" s="252" t="s">
        <v>30</v>
      </c>
      <c r="AX1546" s="252" t="s">
        <v>73</v>
      </c>
      <c r="AY1546" s="254" t="s">
        <v>134</v>
      </c>
    </row>
    <row r="1547" spans="1:65" s="244" customFormat="1" x14ac:dyDescent="0.4">
      <c r="B1547" s="245"/>
      <c r="D1547" s="246" t="s">
        <v>142</v>
      </c>
      <c r="E1547" s="247" t="s">
        <v>1</v>
      </c>
      <c r="F1547" s="248" t="s">
        <v>869</v>
      </c>
      <c r="H1547" s="247" t="s">
        <v>1</v>
      </c>
      <c r="L1547" s="245"/>
      <c r="M1547" s="249"/>
      <c r="N1547" s="250"/>
      <c r="O1547" s="250"/>
      <c r="P1547" s="250"/>
      <c r="Q1547" s="250"/>
      <c r="R1547" s="250"/>
      <c r="S1547" s="250"/>
      <c r="T1547" s="251"/>
      <c r="AT1547" s="247" t="s">
        <v>142</v>
      </c>
      <c r="AU1547" s="247" t="s">
        <v>83</v>
      </c>
      <c r="AV1547" s="244" t="s">
        <v>81</v>
      </c>
      <c r="AW1547" s="244" t="s">
        <v>30</v>
      </c>
      <c r="AX1547" s="244" t="s">
        <v>73</v>
      </c>
      <c r="AY1547" s="247" t="s">
        <v>134</v>
      </c>
    </row>
    <row r="1548" spans="1:65" s="252" customFormat="1" x14ac:dyDescent="0.4">
      <c r="B1548" s="253"/>
      <c r="D1548" s="246" t="s">
        <v>142</v>
      </c>
      <c r="E1548" s="254" t="s">
        <v>1</v>
      </c>
      <c r="F1548" s="255" t="s">
        <v>201</v>
      </c>
      <c r="H1548" s="256">
        <v>5.48</v>
      </c>
      <c r="L1548" s="253"/>
      <c r="M1548" s="257"/>
      <c r="N1548" s="258"/>
      <c r="O1548" s="258"/>
      <c r="P1548" s="258"/>
      <c r="Q1548" s="258"/>
      <c r="R1548" s="258"/>
      <c r="S1548" s="258"/>
      <c r="T1548" s="259"/>
      <c r="AT1548" s="254" t="s">
        <v>142</v>
      </c>
      <c r="AU1548" s="254" t="s">
        <v>83</v>
      </c>
      <c r="AV1548" s="252" t="s">
        <v>83</v>
      </c>
      <c r="AW1548" s="252" t="s">
        <v>30</v>
      </c>
      <c r="AX1548" s="252" t="s">
        <v>73</v>
      </c>
      <c r="AY1548" s="254" t="s">
        <v>134</v>
      </c>
    </row>
    <row r="1549" spans="1:65" s="244" customFormat="1" x14ac:dyDescent="0.4">
      <c r="B1549" s="245"/>
      <c r="D1549" s="246" t="s">
        <v>142</v>
      </c>
      <c r="E1549" s="247" t="s">
        <v>1</v>
      </c>
      <c r="F1549" s="248" t="s">
        <v>202</v>
      </c>
      <c r="H1549" s="247" t="s">
        <v>1</v>
      </c>
      <c r="L1549" s="245"/>
      <c r="M1549" s="249"/>
      <c r="N1549" s="250"/>
      <c r="O1549" s="250"/>
      <c r="P1549" s="250"/>
      <c r="Q1549" s="250"/>
      <c r="R1549" s="250"/>
      <c r="S1549" s="250"/>
      <c r="T1549" s="251"/>
      <c r="AT1549" s="247" t="s">
        <v>142</v>
      </c>
      <c r="AU1549" s="247" t="s">
        <v>83</v>
      </c>
      <c r="AV1549" s="244" t="s">
        <v>81</v>
      </c>
      <c r="AW1549" s="244" t="s">
        <v>30</v>
      </c>
      <c r="AX1549" s="244" t="s">
        <v>73</v>
      </c>
      <c r="AY1549" s="247" t="s">
        <v>134</v>
      </c>
    </row>
    <row r="1550" spans="1:65" s="252" customFormat="1" x14ac:dyDescent="0.4">
      <c r="B1550" s="253"/>
      <c r="D1550" s="246" t="s">
        <v>142</v>
      </c>
      <c r="E1550" s="254" t="s">
        <v>1</v>
      </c>
      <c r="F1550" s="255" t="s">
        <v>237</v>
      </c>
      <c r="H1550" s="256">
        <v>32.499000000000002</v>
      </c>
      <c r="L1550" s="253"/>
      <c r="M1550" s="257"/>
      <c r="N1550" s="258"/>
      <c r="O1550" s="258"/>
      <c r="P1550" s="258"/>
      <c r="Q1550" s="258"/>
      <c r="R1550" s="258"/>
      <c r="S1550" s="258"/>
      <c r="T1550" s="259"/>
      <c r="AT1550" s="254" t="s">
        <v>142</v>
      </c>
      <c r="AU1550" s="254" t="s">
        <v>83</v>
      </c>
      <c r="AV1550" s="252" t="s">
        <v>83</v>
      </c>
      <c r="AW1550" s="252" t="s">
        <v>30</v>
      </c>
      <c r="AX1550" s="252" t="s">
        <v>73</v>
      </c>
      <c r="AY1550" s="254" t="s">
        <v>134</v>
      </c>
    </row>
    <row r="1551" spans="1:65" s="252" customFormat="1" x14ac:dyDescent="0.4">
      <c r="B1551" s="253"/>
      <c r="D1551" s="246" t="s">
        <v>142</v>
      </c>
      <c r="E1551" s="254" t="s">
        <v>1</v>
      </c>
      <c r="F1551" s="255" t="s">
        <v>238</v>
      </c>
      <c r="H1551" s="256">
        <v>5.75</v>
      </c>
      <c r="L1551" s="253"/>
      <c r="M1551" s="257"/>
      <c r="N1551" s="258"/>
      <c r="O1551" s="258"/>
      <c r="P1551" s="258"/>
      <c r="Q1551" s="258"/>
      <c r="R1551" s="258"/>
      <c r="S1551" s="258"/>
      <c r="T1551" s="259"/>
      <c r="AT1551" s="254" t="s">
        <v>142</v>
      </c>
      <c r="AU1551" s="254" t="s">
        <v>83</v>
      </c>
      <c r="AV1551" s="252" t="s">
        <v>83</v>
      </c>
      <c r="AW1551" s="252" t="s">
        <v>30</v>
      </c>
      <c r="AX1551" s="252" t="s">
        <v>73</v>
      </c>
      <c r="AY1551" s="254" t="s">
        <v>134</v>
      </c>
    </row>
    <row r="1552" spans="1:65" s="244" customFormat="1" x14ac:dyDescent="0.4">
      <c r="B1552" s="245"/>
      <c r="D1552" s="246" t="s">
        <v>142</v>
      </c>
      <c r="E1552" s="247" t="s">
        <v>1</v>
      </c>
      <c r="F1552" s="248" t="s">
        <v>187</v>
      </c>
      <c r="H1552" s="247" t="s">
        <v>1</v>
      </c>
      <c r="L1552" s="245"/>
      <c r="M1552" s="249"/>
      <c r="N1552" s="250"/>
      <c r="O1552" s="250"/>
      <c r="P1552" s="250"/>
      <c r="Q1552" s="250"/>
      <c r="R1552" s="250"/>
      <c r="S1552" s="250"/>
      <c r="T1552" s="251"/>
      <c r="AT1552" s="247" t="s">
        <v>142</v>
      </c>
      <c r="AU1552" s="247" t="s">
        <v>83</v>
      </c>
      <c r="AV1552" s="244" t="s">
        <v>81</v>
      </c>
      <c r="AW1552" s="244" t="s">
        <v>30</v>
      </c>
      <c r="AX1552" s="244" t="s">
        <v>73</v>
      </c>
      <c r="AY1552" s="247" t="s">
        <v>134</v>
      </c>
    </row>
    <row r="1553" spans="2:51" s="252" customFormat="1" x14ac:dyDescent="0.4">
      <c r="B1553" s="253"/>
      <c r="D1553" s="246" t="s">
        <v>142</v>
      </c>
      <c r="E1553" s="254" t="s">
        <v>1</v>
      </c>
      <c r="F1553" s="255" t="s">
        <v>239</v>
      </c>
      <c r="H1553" s="256">
        <v>-36.36</v>
      </c>
      <c r="L1553" s="253"/>
      <c r="M1553" s="257"/>
      <c r="N1553" s="258"/>
      <c r="O1553" s="258"/>
      <c r="P1553" s="258"/>
      <c r="Q1553" s="258"/>
      <c r="R1553" s="258"/>
      <c r="S1553" s="258"/>
      <c r="T1553" s="259"/>
      <c r="AT1553" s="254" t="s">
        <v>142</v>
      </c>
      <c r="AU1553" s="254" t="s">
        <v>83</v>
      </c>
      <c r="AV1553" s="252" t="s">
        <v>83</v>
      </c>
      <c r="AW1553" s="252" t="s">
        <v>30</v>
      </c>
      <c r="AX1553" s="252" t="s">
        <v>73</v>
      </c>
      <c r="AY1553" s="254" t="s">
        <v>134</v>
      </c>
    </row>
    <row r="1554" spans="2:51" s="244" customFormat="1" x14ac:dyDescent="0.4">
      <c r="B1554" s="245"/>
      <c r="D1554" s="246" t="s">
        <v>142</v>
      </c>
      <c r="E1554" s="247" t="s">
        <v>1</v>
      </c>
      <c r="F1554" s="248" t="s">
        <v>869</v>
      </c>
      <c r="H1554" s="247" t="s">
        <v>1</v>
      </c>
      <c r="L1554" s="245"/>
      <c r="M1554" s="249"/>
      <c r="N1554" s="250"/>
      <c r="O1554" s="250"/>
      <c r="P1554" s="250"/>
      <c r="Q1554" s="250"/>
      <c r="R1554" s="250"/>
      <c r="S1554" s="250"/>
      <c r="T1554" s="251"/>
      <c r="AT1554" s="247" t="s">
        <v>142</v>
      </c>
      <c r="AU1554" s="247" t="s">
        <v>83</v>
      </c>
      <c r="AV1554" s="244" t="s">
        <v>81</v>
      </c>
      <c r="AW1554" s="244" t="s">
        <v>30</v>
      </c>
      <c r="AX1554" s="244" t="s">
        <v>73</v>
      </c>
      <c r="AY1554" s="247" t="s">
        <v>134</v>
      </c>
    </row>
    <row r="1555" spans="2:51" s="252" customFormat="1" x14ac:dyDescent="0.4">
      <c r="B1555" s="253"/>
      <c r="D1555" s="246" t="s">
        <v>142</v>
      </c>
      <c r="E1555" s="254" t="s">
        <v>1</v>
      </c>
      <c r="F1555" s="255" t="s">
        <v>203</v>
      </c>
      <c r="H1555" s="256">
        <v>8.5</v>
      </c>
      <c r="L1555" s="253"/>
      <c r="M1555" s="257"/>
      <c r="N1555" s="258"/>
      <c r="O1555" s="258"/>
      <c r="P1555" s="258"/>
      <c r="Q1555" s="258"/>
      <c r="R1555" s="258"/>
      <c r="S1555" s="258"/>
      <c r="T1555" s="259"/>
      <c r="AT1555" s="254" t="s">
        <v>142</v>
      </c>
      <c r="AU1555" s="254" t="s">
        <v>83</v>
      </c>
      <c r="AV1555" s="252" t="s">
        <v>83</v>
      </c>
      <c r="AW1555" s="252" t="s">
        <v>30</v>
      </c>
      <c r="AX1555" s="252" t="s">
        <v>73</v>
      </c>
      <c r="AY1555" s="254" t="s">
        <v>134</v>
      </c>
    </row>
    <row r="1556" spans="2:51" s="244" customFormat="1" x14ac:dyDescent="0.4">
      <c r="B1556" s="245"/>
      <c r="D1556" s="246" t="s">
        <v>142</v>
      </c>
      <c r="E1556" s="247" t="s">
        <v>1</v>
      </c>
      <c r="F1556" s="248" t="s">
        <v>144</v>
      </c>
      <c r="H1556" s="247" t="s">
        <v>1</v>
      </c>
      <c r="L1556" s="245"/>
      <c r="M1556" s="249"/>
      <c r="N1556" s="250"/>
      <c r="O1556" s="250"/>
      <c r="P1556" s="250"/>
      <c r="Q1556" s="250"/>
      <c r="R1556" s="250"/>
      <c r="S1556" s="250"/>
      <c r="T1556" s="251"/>
      <c r="AT1556" s="247" t="s">
        <v>142</v>
      </c>
      <c r="AU1556" s="247" t="s">
        <v>83</v>
      </c>
      <c r="AV1556" s="244" t="s">
        <v>81</v>
      </c>
      <c r="AW1556" s="244" t="s">
        <v>30</v>
      </c>
      <c r="AX1556" s="244" t="s">
        <v>73</v>
      </c>
      <c r="AY1556" s="247" t="s">
        <v>134</v>
      </c>
    </row>
    <row r="1557" spans="2:51" s="252" customFormat="1" x14ac:dyDescent="0.4">
      <c r="B1557" s="253"/>
      <c r="D1557" s="246" t="s">
        <v>142</v>
      </c>
      <c r="E1557" s="254" t="s">
        <v>1</v>
      </c>
      <c r="F1557" s="255" t="s">
        <v>240</v>
      </c>
      <c r="H1557" s="256">
        <v>0.45800000000000002</v>
      </c>
      <c r="L1557" s="253"/>
      <c r="M1557" s="257"/>
      <c r="N1557" s="258"/>
      <c r="O1557" s="258"/>
      <c r="P1557" s="258"/>
      <c r="Q1557" s="258"/>
      <c r="R1557" s="258"/>
      <c r="S1557" s="258"/>
      <c r="T1557" s="259"/>
      <c r="AT1557" s="254" t="s">
        <v>142</v>
      </c>
      <c r="AU1557" s="254" t="s">
        <v>83</v>
      </c>
      <c r="AV1557" s="252" t="s">
        <v>83</v>
      </c>
      <c r="AW1557" s="252" t="s">
        <v>30</v>
      </c>
      <c r="AX1557" s="252" t="s">
        <v>73</v>
      </c>
      <c r="AY1557" s="254" t="s">
        <v>134</v>
      </c>
    </row>
    <row r="1558" spans="2:51" s="252" customFormat="1" x14ac:dyDescent="0.4">
      <c r="B1558" s="253"/>
      <c r="D1558" s="246" t="s">
        <v>142</v>
      </c>
      <c r="E1558" s="254" t="s">
        <v>1</v>
      </c>
      <c r="F1558" s="255" t="s">
        <v>241</v>
      </c>
      <c r="H1558" s="256">
        <v>0.38500000000000001</v>
      </c>
      <c r="L1558" s="253"/>
      <c r="M1558" s="257"/>
      <c r="N1558" s="258"/>
      <c r="O1558" s="258"/>
      <c r="P1558" s="258"/>
      <c r="Q1558" s="258"/>
      <c r="R1558" s="258"/>
      <c r="S1558" s="258"/>
      <c r="T1558" s="259"/>
      <c r="AT1558" s="254" t="s">
        <v>142</v>
      </c>
      <c r="AU1558" s="254" t="s">
        <v>83</v>
      </c>
      <c r="AV1558" s="252" t="s">
        <v>83</v>
      </c>
      <c r="AW1558" s="252" t="s">
        <v>30</v>
      </c>
      <c r="AX1558" s="252" t="s">
        <v>73</v>
      </c>
      <c r="AY1558" s="254" t="s">
        <v>134</v>
      </c>
    </row>
    <row r="1559" spans="2:51" s="244" customFormat="1" x14ac:dyDescent="0.4">
      <c r="B1559" s="245"/>
      <c r="D1559" s="246" t="s">
        <v>142</v>
      </c>
      <c r="E1559" s="247" t="s">
        <v>1</v>
      </c>
      <c r="F1559" s="248" t="s">
        <v>869</v>
      </c>
      <c r="H1559" s="247" t="s">
        <v>1</v>
      </c>
      <c r="L1559" s="245"/>
      <c r="M1559" s="249"/>
      <c r="N1559" s="250"/>
      <c r="O1559" s="250"/>
      <c r="P1559" s="250"/>
      <c r="Q1559" s="250"/>
      <c r="R1559" s="250"/>
      <c r="S1559" s="250"/>
      <c r="T1559" s="251"/>
      <c r="AT1559" s="247" t="s">
        <v>142</v>
      </c>
      <c r="AU1559" s="247" t="s">
        <v>83</v>
      </c>
      <c r="AV1559" s="244" t="s">
        <v>81</v>
      </c>
      <c r="AW1559" s="244" t="s">
        <v>30</v>
      </c>
      <c r="AX1559" s="244" t="s">
        <v>73</v>
      </c>
      <c r="AY1559" s="247" t="s">
        <v>134</v>
      </c>
    </row>
    <row r="1560" spans="2:51" s="252" customFormat="1" x14ac:dyDescent="0.4">
      <c r="B1560" s="253"/>
      <c r="D1560" s="246" t="s">
        <v>142</v>
      </c>
      <c r="E1560" s="254" t="s">
        <v>1</v>
      </c>
      <c r="F1560" s="255" t="s">
        <v>204</v>
      </c>
      <c r="H1560" s="256">
        <v>4.29</v>
      </c>
      <c r="L1560" s="253"/>
      <c r="M1560" s="257"/>
      <c r="N1560" s="258"/>
      <c r="O1560" s="258"/>
      <c r="P1560" s="258"/>
      <c r="Q1560" s="258"/>
      <c r="R1560" s="258"/>
      <c r="S1560" s="258"/>
      <c r="T1560" s="259"/>
      <c r="AT1560" s="254" t="s">
        <v>142</v>
      </c>
      <c r="AU1560" s="254" t="s">
        <v>83</v>
      </c>
      <c r="AV1560" s="252" t="s">
        <v>83</v>
      </c>
      <c r="AW1560" s="252" t="s">
        <v>30</v>
      </c>
      <c r="AX1560" s="252" t="s">
        <v>73</v>
      </c>
      <c r="AY1560" s="254" t="s">
        <v>134</v>
      </c>
    </row>
    <row r="1561" spans="2:51" s="244" customFormat="1" x14ac:dyDescent="0.4">
      <c r="B1561" s="245"/>
      <c r="D1561" s="246" t="s">
        <v>142</v>
      </c>
      <c r="E1561" s="247" t="s">
        <v>1</v>
      </c>
      <c r="F1561" s="248" t="s">
        <v>146</v>
      </c>
      <c r="H1561" s="247" t="s">
        <v>1</v>
      </c>
      <c r="L1561" s="245"/>
      <c r="M1561" s="249"/>
      <c r="N1561" s="250"/>
      <c r="O1561" s="250"/>
      <c r="P1561" s="250"/>
      <c r="Q1561" s="250"/>
      <c r="R1561" s="250"/>
      <c r="S1561" s="250"/>
      <c r="T1561" s="251"/>
      <c r="AT1561" s="247" t="s">
        <v>142</v>
      </c>
      <c r="AU1561" s="247" t="s">
        <v>83</v>
      </c>
      <c r="AV1561" s="244" t="s">
        <v>81</v>
      </c>
      <c r="AW1561" s="244" t="s">
        <v>30</v>
      </c>
      <c r="AX1561" s="244" t="s">
        <v>73</v>
      </c>
      <c r="AY1561" s="247" t="s">
        <v>134</v>
      </c>
    </row>
    <row r="1562" spans="2:51" s="252" customFormat="1" x14ac:dyDescent="0.4">
      <c r="B1562" s="253"/>
      <c r="D1562" s="246" t="s">
        <v>142</v>
      </c>
      <c r="E1562" s="254" t="s">
        <v>1</v>
      </c>
      <c r="F1562" s="255" t="s">
        <v>242</v>
      </c>
      <c r="H1562" s="256">
        <v>0.38800000000000001</v>
      </c>
      <c r="L1562" s="253"/>
      <c r="M1562" s="257"/>
      <c r="N1562" s="258"/>
      <c r="O1562" s="258"/>
      <c r="P1562" s="258"/>
      <c r="Q1562" s="258"/>
      <c r="R1562" s="258"/>
      <c r="S1562" s="258"/>
      <c r="T1562" s="259"/>
      <c r="AT1562" s="254" t="s">
        <v>142</v>
      </c>
      <c r="AU1562" s="254" t="s">
        <v>83</v>
      </c>
      <c r="AV1562" s="252" t="s">
        <v>83</v>
      </c>
      <c r="AW1562" s="252" t="s">
        <v>30</v>
      </c>
      <c r="AX1562" s="252" t="s">
        <v>73</v>
      </c>
      <c r="AY1562" s="254" t="s">
        <v>134</v>
      </c>
    </row>
    <row r="1563" spans="2:51" s="252" customFormat="1" x14ac:dyDescent="0.4">
      <c r="B1563" s="253"/>
      <c r="D1563" s="246" t="s">
        <v>142</v>
      </c>
      <c r="E1563" s="254" t="s">
        <v>1</v>
      </c>
      <c r="F1563" s="255" t="s">
        <v>243</v>
      </c>
      <c r="H1563" s="256">
        <v>0.315</v>
      </c>
      <c r="L1563" s="253"/>
      <c r="M1563" s="257"/>
      <c r="N1563" s="258"/>
      <c r="O1563" s="258"/>
      <c r="P1563" s="258"/>
      <c r="Q1563" s="258"/>
      <c r="R1563" s="258"/>
      <c r="S1563" s="258"/>
      <c r="T1563" s="259"/>
      <c r="AT1563" s="254" t="s">
        <v>142</v>
      </c>
      <c r="AU1563" s="254" t="s">
        <v>83</v>
      </c>
      <c r="AV1563" s="252" t="s">
        <v>83</v>
      </c>
      <c r="AW1563" s="252" t="s">
        <v>30</v>
      </c>
      <c r="AX1563" s="252" t="s">
        <v>73</v>
      </c>
      <c r="AY1563" s="254" t="s">
        <v>134</v>
      </c>
    </row>
    <row r="1564" spans="2:51" s="244" customFormat="1" x14ac:dyDescent="0.4">
      <c r="B1564" s="245"/>
      <c r="D1564" s="246" t="s">
        <v>142</v>
      </c>
      <c r="E1564" s="247" t="s">
        <v>1</v>
      </c>
      <c r="F1564" s="248" t="s">
        <v>869</v>
      </c>
      <c r="H1564" s="247" t="s">
        <v>1</v>
      </c>
      <c r="L1564" s="245"/>
      <c r="M1564" s="249"/>
      <c r="N1564" s="250"/>
      <c r="O1564" s="250"/>
      <c r="P1564" s="250"/>
      <c r="Q1564" s="250"/>
      <c r="R1564" s="250"/>
      <c r="S1564" s="250"/>
      <c r="T1564" s="251"/>
      <c r="AT1564" s="247" t="s">
        <v>142</v>
      </c>
      <c r="AU1564" s="247" t="s">
        <v>83</v>
      </c>
      <c r="AV1564" s="244" t="s">
        <v>81</v>
      </c>
      <c r="AW1564" s="244" t="s">
        <v>30</v>
      </c>
      <c r="AX1564" s="244" t="s">
        <v>73</v>
      </c>
      <c r="AY1564" s="247" t="s">
        <v>134</v>
      </c>
    </row>
    <row r="1565" spans="2:51" s="252" customFormat="1" x14ac:dyDescent="0.4">
      <c r="B1565" s="253"/>
      <c r="D1565" s="246" t="s">
        <v>142</v>
      </c>
      <c r="E1565" s="254" t="s">
        <v>1</v>
      </c>
      <c r="F1565" s="255" t="s">
        <v>205</v>
      </c>
      <c r="H1565" s="256">
        <v>4.9400000000000004</v>
      </c>
      <c r="L1565" s="253"/>
      <c r="M1565" s="257"/>
      <c r="N1565" s="258"/>
      <c r="O1565" s="258"/>
      <c r="P1565" s="258"/>
      <c r="Q1565" s="258"/>
      <c r="R1565" s="258"/>
      <c r="S1565" s="258"/>
      <c r="T1565" s="259"/>
      <c r="AT1565" s="254" t="s">
        <v>142</v>
      </c>
      <c r="AU1565" s="254" t="s">
        <v>83</v>
      </c>
      <c r="AV1565" s="252" t="s">
        <v>83</v>
      </c>
      <c r="AW1565" s="252" t="s">
        <v>30</v>
      </c>
      <c r="AX1565" s="252" t="s">
        <v>73</v>
      </c>
      <c r="AY1565" s="254" t="s">
        <v>134</v>
      </c>
    </row>
    <row r="1566" spans="2:51" s="244" customFormat="1" x14ac:dyDescent="0.4">
      <c r="B1566" s="245"/>
      <c r="D1566" s="246" t="s">
        <v>142</v>
      </c>
      <c r="E1566" s="247" t="s">
        <v>1</v>
      </c>
      <c r="F1566" s="248" t="s">
        <v>148</v>
      </c>
      <c r="H1566" s="247" t="s">
        <v>1</v>
      </c>
      <c r="L1566" s="245"/>
      <c r="M1566" s="249"/>
      <c r="N1566" s="250"/>
      <c r="O1566" s="250"/>
      <c r="P1566" s="250"/>
      <c r="Q1566" s="250"/>
      <c r="R1566" s="250"/>
      <c r="S1566" s="250"/>
      <c r="T1566" s="251"/>
      <c r="AT1566" s="247" t="s">
        <v>142</v>
      </c>
      <c r="AU1566" s="247" t="s">
        <v>83</v>
      </c>
      <c r="AV1566" s="244" t="s">
        <v>81</v>
      </c>
      <c r="AW1566" s="244" t="s">
        <v>30</v>
      </c>
      <c r="AX1566" s="244" t="s">
        <v>73</v>
      </c>
      <c r="AY1566" s="247" t="s">
        <v>134</v>
      </c>
    </row>
    <row r="1567" spans="2:51" s="252" customFormat="1" x14ac:dyDescent="0.4">
      <c r="B1567" s="253"/>
      <c r="D1567" s="246" t="s">
        <v>142</v>
      </c>
      <c r="E1567" s="254" t="s">
        <v>1</v>
      </c>
      <c r="F1567" s="255" t="s">
        <v>244</v>
      </c>
      <c r="H1567" s="256">
        <v>44.481999999999999</v>
      </c>
      <c r="L1567" s="253"/>
      <c r="M1567" s="257"/>
      <c r="N1567" s="258"/>
      <c r="O1567" s="258"/>
      <c r="P1567" s="258"/>
      <c r="Q1567" s="258"/>
      <c r="R1567" s="258"/>
      <c r="S1567" s="258"/>
      <c r="T1567" s="259"/>
      <c r="AT1567" s="254" t="s">
        <v>142</v>
      </c>
      <c r="AU1567" s="254" t="s">
        <v>83</v>
      </c>
      <c r="AV1567" s="252" t="s">
        <v>83</v>
      </c>
      <c r="AW1567" s="252" t="s">
        <v>30</v>
      </c>
      <c r="AX1567" s="252" t="s">
        <v>73</v>
      </c>
      <c r="AY1567" s="254" t="s">
        <v>134</v>
      </c>
    </row>
    <row r="1568" spans="2:51" s="252" customFormat="1" x14ac:dyDescent="0.4">
      <c r="B1568" s="253"/>
      <c r="D1568" s="246" t="s">
        <v>142</v>
      </c>
      <c r="E1568" s="254" t="s">
        <v>1</v>
      </c>
      <c r="F1568" s="255" t="s">
        <v>245</v>
      </c>
      <c r="H1568" s="256">
        <v>27.6</v>
      </c>
      <c r="L1568" s="253"/>
      <c r="M1568" s="257"/>
      <c r="N1568" s="258"/>
      <c r="O1568" s="258"/>
      <c r="P1568" s="258"/>
      <c r="Q1568" s="258"/>
      <c r="R1568" s="258"/>
      <c r="S1568" s="258"/>
      <c r="T1568" s="259"/>
      <c r="AT1568" s="254" t="s">
        <v>142</v>
      </c>
      <c r="AU1568" s="254" t="s">
        <v>83</v>
      </c>
      <c r="AV1568" s="252" t="s">
        <v>83</v>
      </c>
      <c r="AW1568" s="252" t="s">
        <v>30</v>
      </c>
      <c r="AX1568" s="252" t="s">
        <v>73</v>
      </c>
      <c r="AY1568" s="254" t="s">
        <v>134</v>
      </c>
    </row>
    <row r="1569" spans="2:51" s="244" customFormat="1" x14ac:dyDescent="0.4">
      <c r="B1569" s="245"/>
      <c r="D1569" s="246" t="s">
        <v>142</v>
      </c>
      <c r="E1569" s="247" t="s">
        <v>1</v>
      </c>
      <c r="F1569" s="248" t="s">
        <v>187</v>
      </c>
      <c r="H1569" s="247" t="s">
        <v>1</v>
      </c>
      <c r="L1569" s="245"/>
      <c r="M1569" s="249"/>
      <c r="N1569" s="250"/>
      <c r="O1569" s="250"/>
      <c r="P1569" s="250"/>
      <c r="Q1569" s="250"/>
      <c r="R1569" s="250"/>
      <c r="S1569" s="250"/>
      <c r="T1569" s="251"/>
      <c r="AT1569" s="247" t="s">
        <v>142</v>
      </c>
      <c r="AU1569" s="247" t="s">
        <v>83</v>
      </c>
      <c r="AV1569" s="244" t="s">
        <v>81</v>
      </c>
      <c r="AW1569" s="244" t="s">
        <v>30</v>
      </c>
      <c r="AX1569" s="244" t="s">
        <v>73</v>
      </c>
      <c r="AY1569" s="247" t="s">
        <v>134</v>
      </c>
    </row>
    <row r="1570" spans="2:51" s="252" customFormat="1" x14ac:dyDescent="0.4">
      <c r="B1570" s="253"/>
      <c r="D1570" s="246" t="s">
        <v>142</v>
      </c>
      <c r="E1570" s="254" t="s">
        <v>1</v>
      </c>
      <c r="F1570" s="255" t="s">
        <v>246</v>
      </c>
      <c r="H1570" s="256">
        <v>-5.4539999999999997</v>
      </c>
      <c r="L1570" s="253"/>
      <c r="M1570" s="257"/>
      <c r="N1570" s="258"/>
      <c r="O1570" s="258"/>
      <c r="P1570" s="258"/>
      <c r="Q1570" s="258"/>
      <c r="R1570" s="258"/>
      <c r="S1570" s="258"/>
      <c r="T1570" s="259"/>
      <c r="AT1570" s="254" t="s">
        <v>142</v>
      </c>
      <c r="AU1570" s="254" t="s">
        <v>83</v>
      </c>
      <c r="AV1570" s="252" t="s">
        <v>83</v>
      </c>
      <c r="AW1570" s="252" t="s">
        <v>30</v>
      </c>
      <c r="AX1570" s="252" t="s">
        <v>73</v>
      </c>
      <c r="AY1570" s="254" t="s">
        <v>134</v>
      </c>
    </row>
    <row r="1571" spans="2:51" s="244" customFormat="1" x14ac:dyDescent="0.4">
      <c r="B1571" s="245"/>
      <c r="D1571" s="246" t="s">
        <v>142</v>
      </c>
      <c r="E1571" s="247" t="s">
        <v>1</v>
      </c>
      <c r="F1571" s="248" t="s">
        <v>869</v>
      </c>
      <c r="H1571" s="247" t="s">
        <v>1</v>
      </c>
      <c r="L1571" s="245"/>
      <c r="M1571" s="249"/>
      <c r="N1571" s="250"/>
      <c r="O1571" s="250"/>
      <c r="P1571" s="250"/>
      <c r="Q1571" s="250"/>
      <c r="R1571" s="250"/>
      <c r="S1571" s="250"/>
      <c r="T1571" s="251"/>
      <c r="AT1571" s="247" t="s">
        <v>142</v>
      </c>
      <c r="AU1571" s="247" t="s">
        <v>83</v>
      </c>
      <c r="AV1571" s="244" t="s">
        <v>81</v>
      </c>
      <c r="AW1571" s="244" t="s">
        <v>30</v>
      </c>
      <c r="AX1571" s="244" t="s">
        <v>73</v>
      </c>
      <c r="AY1571" s="247" t="s">
        <v>134</v>
      </c>
    </row>
    <row r="1572" spans="2:51" s="252" customFormat="1" x14ac:dyDescent="0.4">
      <c r="B1572" s="253"/>
      <c r="D1572" s="246" t="s">
        <v>142</v>
      </c>
      <c r="E1572" s="254" t="s">
        <v>1</v>
      </c>
      <c r="F1572" s="255" t="s">
        <v>206</v>
      </c>
      <c r="H1572" s="256">
        <v>41.81</v>
      </c>
      <c r="L1572" s="253"/>
      <c r="M1572" s="257"/>
      <c r="N1572" s="258"/>
      <c r="O1572" s="258"/>
      <c r="P1572" s="258"/>
      <c r="Q1572" s="258"/>
      <c r="R1572" s="258"/>
      <c r="S1572" s="258"/>
      <c r="T1572" s="259"/>
      <c r="AT1572" s="254" t="s">
        <v>142</v>
      </c>
      <c r="AU1572" s="254" t="s">
        <v>83</v>
      </c>
      <c r="AV1572" s="252" t="s">
        <v>83</v>
      </c>
      <c r="AW1572" s="252" t="s">
        <v>30</v>
      </c>
      <c r="AX1572" s="252" t="s">
        <v>73</v>
      </c>
      <c r="AY1572" s="254" t="s">
        <v>134</v>
      </c>
    </row>
    <row r="1573" spans="2:51" s="244" customFormat="1" x14ac:dyDescent="0.4">
      <c r="B1573" s="245"/>
      <c r="D1573" s="246" t="s">
        <v>142</v>
      </c>
      <c r="E1573" s="247" t="s">
        <v>1</v>
      </c>
      <c r="F1573" s="248" t="s">
        <v>150</v>
      </c>
      <c r="H1573" s="247" t="s">
        <v>1</v>
      </c>
      <c r="L1573" s="245"/>
      <c r="M1573" s="249"/>
      <c r="N1573" s="250"/>
      <c r="O1573" s="250"/>
      <c r="P1573" s="250"/>
      <c r="Q1573" s="250"/>
      <c r="R1573" s="250"/>
      <c r="S1573" s="250"/>
      <c r="T1573" s="251"/>
      <c r="AT1573" s="247" t="s">
        <v>142</v>
      </c>
      <c r="AU1573" s="247" t="s">
        <v>83</v>
      </c>
      <c r="AV1573" s="244" t="s">
        <v>81</v>
      </c>
      <c r="AW1573" s="244" t="s">
        <v>30</v>
      </c>
      <c r="AX1573" s="244" t="s">
        <v>73</v>
      </c>
      <c r="AY1573" s="247" t="s">
        <v>134</v>
      </c>
    </row>
    <row r="1574" spans="2:51" s="252" customFormat="1" x14ac:dyDescent="0.4">
      <c r="B1574" s="253"/>
      <c r="D1574" s="246" t="s">
        <v>142</v>
      </c>
      <c r="E1574" s="254" t="s">
        <v>1</v>
      </c>
      <c r="F1574" s="255" t="s">
        <v>247</v>
      </c>
      <c r="H1574" s="256">
        <v>0.53500000000000003</v>
      </c>
      <c r="L1574" s="253"/>
      <c r="M1574" s="257"/>
      <c r="N1574" s="258"/>
      <c r="O1574" s="258"/>
      <c r="P1574" s="258"/>
      <c r="Q1574" s="258"/>
      <c r="R1574" s="258"/>
      <c r="S1574" s="258"/>
      <c r="T1574" s="259"/>
      <c r="AT1574" s="254" t="s">
        <v>142</v>
      </c>
      <c r="AU1574" s="254" t="s">
        <v>83</v>
      </c>
      <c r="AV1574" s="252" t="s">
        <v>83</v>
      </c>
      <c r="AW1574" s="252" t="s">
        <v>30</v>
      </c>
      <c r="AX1574" s="252" t="s">
        <v>73</v>
      </c>
      <c r="AY1574" s="254" t="s">
        <v>134</v>
      </c>
    </row>
    <row r="1575" spans="2:51" s="252" customFormat="1" x14ac:dyDescent="0.4">
      <c r="B1575" s="253"/>
      <c r="D1575" s="246" t="s">
        <v>142</v>
      </c>
      <c r="E1575" s="254" t="s">
        <v>1</v>
      </c>
      <c r="F1575" s="255" t="s">
        <v>248</v>
      </c>
      <c r="H1575" s="256">
        <v>0.23799999999999999</v>
      </c>
      <c r="L1575" s="253"/>
      <c r="M1575" s="257"/>
      <c r="N1575" s="258"/>
      <c r="O1575" s="258"/>
      <c r="P1575" s="258"/>
      <c r="Q1575" s="258"/>
      <c r="R1575" s="258"/>
      <c r="S1575" s="258"/>
      <c r="T1575" s="259"/>
      <c r="AT1575" s="254" t="s">
        <v>142</v>
      </c>
      <c r="AU1575" s="254" t="s">
        <v>83</v>
      </c>
      <c r="AV1575" s="252" t="s">
        <v>83</v>
      </c>
      <c r="AW1575" s="252" t="s">
        <v>30</v>
      </c>
      <c r="AX1575" s="252" t="s">
        <v>73</v>
      </c>
      <c r="AY1575" s="254" t="s">
        <v>134</v>
      </c>
    </row>
    <row r="1576" spans="2:51" s="244" customFormat="1" x14ac:dyDescent="0.4">
      <c r="B1576" s="245"/>
      <c r="D1576" s="246" t="s">
        <v>142</v>
      </c>
      <c r="E1576" s="247" t="s">
        <v>1</v>
      </c>
      <c r="F1576" s="248" t="s">
        <v>869</v>
      </c>
      <c r="H1576" s="247" t="s">
        <v>1</v>
      </c>
      <c r="L1576" s="245"/>
      <c r="M1576" s="249"/>
      <c r="N1576" s="250"/>
      <c r="O1576" s="250"/>
      <c r="P1576" s="250"/>
      <c r="Q1576" s="250"/>
      <c r="R1576" s="250"/>
      <c r="S1576" s="250"/>
      <c r="T1576" s="251"/>
      <c r="AT1576" s="247" t="s">
        <v>142</v>
      </c>
      <c r="AU1576" s="247" t="s">
        <v>83</v>
      </c>
      <c r="AV1576" s="244" t="s">
        <v>81</v>
      </c>
      <c r="AW1576" s="244" t="s">
        <v>30</v>
      </c>
      <c r="AX1576" s="244" t="s">
        <v>73</v>
      </c>
      <c r="AY1576" s="247" t="s">
        <v>134</v>
      </c>
    </row>
    <row r="1577" spans="2:51" s="252" customFormat="1" x14ac:dyDescent="0.4">
      <c r="B1577" s="253"/>
      <c r="D1577" s="246" t="s">
        <v>142</v>
      </c>
      <c r="E1577" s="254" t="s">
        <v>1</v>
      </c>
      <c r="F1577" s="255" t="s">
        <v>201</v>
      </c>
      <c r="H1577" s="256">
        <v>5.48</v>
      </c>
      <c r="L1577" s="253"/>
      <c r="M1577" s="257"/>
      <c r="N1577" s="258"/>
      <c r="O1577" s="258"/>
      <c r="P1577" s="258"/>
      <c r="Q1577" s="258"/>
      <c r="R1577" s="258"/>
      <c r="S1577" s="258"/>
      <c r="T1577" s="259"/>
      <c r="AT1577" s="254" t="s">
        <v>142</v>
      </c>
      <c r="AU1577" s="254" t="s">
        <v>83</v>
      </c>
      <c r="AV1577" s="252" t="s">
        <v>83</v>
      </c>
      <c r="AW1577" s="252" t="s">
        <v>30</v>
      </c>
      <c r="AX1577" s="252" t="s">
        <v>73</v>
      </c>
      <c r="AY1577" s="254" t="s">
        <v>134</v>
      </c>
    </row>
    <row r="1578" spans="2:51" s="244" customFormat="1" x14ac:dyDescent="0.4">
      <c r="B1578" s="245"/>
      <c r="D1578" s="246" t="s">
        <v>142</v>
      </c>
      <c r="E1578" s="247" t="s">
        <v>1</v>
      </c>
      <c r="F1578" s="248" t="s">
        <v>152</v>
      </c>
      <c r="H1578" s="247" t="s">
        <v>1</v>
      </c>
      <c r="L1578" s="245"/>
      <c r="M1578" s="249"/>
      <c r="N1578" s="250"/>
      <c r="O1578" s="250"/>
      <c r="P1578" s="250"/>
      <c r="Q1578" s="250"/>
      <c r="R1578" s="250"/>
      <c r="S1578" s="250"/>
      <c r="T1578" s="251"/>
      <c r="AT1578" s="247" t="s">
        <v>142</v>
      </c>
      <c r="AU1578" s="247" t="s">
        <v>83</v>
      </c>
      <c r="AV1578" s="244" t="s">
        <v>81</v>
      </c>
      <c r="AW1578" s="244" t="s">
        <v>30</v>
      </c>
      <c r="AX1578" s="244" t="s">
        <v>73</v>
      </c>
      <c r="AY1578" s="247" t="s">
        <v>134</v>
      </c>
    </row>
    <row r="1579" spans="2:51" s="252" customFormat="1" x14ac:dyDescent="0.4">
      <c r="B1579" s="253"/>
      <c r="D1579" s="246" t="s">
        <v>142</v>
      </c>
      <c r="E1579" s="254" t="s">
        <v>1</v>
      </c>
      <c r="F1579" s="255" t="s">
        <v>247</v>
      </c>
      <c r="H1579" s="256">
        <v>0.53500000000000003</v>
      </c>
      <c r="L1579" s="253"/>
      <c r="M1579" s="257"/>
      <c r="N1579" s="258"/>
      <c r="O1579" s="258"/>
      <c r="P1579" s="258"/>
      <c r="Q1579" s="258"/>
      <c r="R1579" s="258"/>
      <c r="S1579" s="258"/>
      <c r="T1579" s="259"/>
      <c r="AT1579" s="254" t="s">
        <v>142</v>
      </c>
      <c r="AU1579" s="254" t="s">
        <v>83</v>
      </c>
      <c r="AV1579" s="252" t="s">
        <v>83</v>
      </c>
      <c r="AW1579" s="252" t="s">
        <v>30</v>
      </c>
      <c r="AX1579" s="252" t="s">
        <v>73</v>
      </c>
      <c r="AY1579" s="254" t="s">
        <v>134</v>
      </c>
    </row>
    <row r="1580" spans="2:51" s="252" customFormat="1" x14ac:dyDescent="0.4">
      <c r="B1580" s="253"/>
      <c r="D1580" s="246" t="s">
        <v>142</v>
      </c>
      <c r="E1580" s="254" t="s">
        <v>1</v>
      </c>
      <c r="F1580" s="255" t="s">
        <v>249</v>
      </c>
      <c r="H1580" s="256">
        <v>0.26</v>
      </c>
      <c r="L1580" s="253"/>
      <c r="M1580" s="257"/>
      <c r="N1580" s="258"/>
      <c r="O1580" s="258"/>
      <c r="P1580" s="258"/>
      <c r="Q1580" s="258"/>
      <c r="R1580" s="258"/>
      <c r="S1580" s="258"/>
      <c r="T1580" s="259"/>
      <c r="AT1580" s="254" t="s">
        <v>142</v>
      </c>
      <c r="AU1580" s="254" t="s">
        <v>83</v>
      </c>
      <c r="AV1580" s="252" t="s">
        <v>83</v>
      </c>
      <c r="AW1580" s="252" t="s">
        <v>30</v>
      </c>
      <c r="AX1580" s="252" t="s">
        <v>73</v>
      </c>
      <c r="AY1580" s="254" t="s">
        <v>134</v>
      </c>
    </row>
    <row r="1581" spans="2:51" s="244" customFormat="1" x14ac:dyDescent="0.4">
      <c r="B1581" s="245"/>
      <c r="D1581" s="246" t="s">
        <v>142</v>
      </c>
      <c r="E1581" s="247" t="s">
        <v>1</v>
      </c>
      <c r="F1581" s="248" t="s">
        <v>869</v>
      </c>
      <c r="H1581" s="247" t="s">
        <v>1</v>
      </c>
      <c r="L1581" s="245"/>
      <c r="M1581" s="249"/>
      <c r="N1581" s="250"/>
      <c r="O1581" s="250"/>
      <c r="P1581" s="250"/>
      <c r="Q1581" s="250"/>
      <c r="R1581" s="250"/>
      <c r="S1581" s="250"/>
      <c r="T1581" s="251"/>
      <c r="AT1581" s="247" t="s">
        <v>142</v>
      </c>
      <c r="AU1581" s="247" t="s">
        <v>83</v>
      </c>
      <c r="AV1581" s="244" t="s">
        <v>81</v>
      </c>
      <c r="AW1581" s="244" t="s">
        <v>30</v>
      </c>
      <c r="AX1581" s="244" t="s">
        <v>73</v>
      </c>
      <c r="AY1581" s="247" t="s">
        <v>134</v>
      </c>
    </row>
    <row r="1582" spans="2:51" s="252" customFormat="1" x14ac:dyDescent="0.4">
      <c r="B1582" s="253"/>
      <c r="D1582" s="246" t="s">
        <v>142</v>
      </c>
      <c r="E1582" s="254" t="s">
        <v>1</v>
      </c>
      <c r="F1582" s="255" t="s">
        <v>207</v>
      </c>
      <c r="H1582" s="256">
        <v>3.79</v>
      </c>
      <c r="L1582" s="253"/>
      <c r="M1582" s="257"/>
      <c r="N1582" s="258"/>
      <c r="O1582" s="258"/>
      <c r="P1582" s="258"/>
      <c r="Q1582" s="258"/>
      <c r="R1582" s="258"/>
      <c r="S1582" s="258"/>
      <c r="T1582" s="259"/>
      <c r="AT1582" s="254" t="s">
        <v>142</v>
      </c>
      <c r="AU1582" s="254" t="s">
        <v>83</v>
      </c>
      <c r="AV1582" s="252" t="s">
        <v>83</v>
      </c>
      <c r="AW1582" s="252" t="s">
        <v>30</v>
      </c>
      <c r="AX1582" s="252" t="s">
        <v>73</v>
      </c>
      <c r="AY1582" s="254" t="s">
        <v>134</v>
      </c>
    </row>
    <row r="1583" spans="2:51" s="244" customFormat="1" x14ac:dyDescent="0.4">
      <c r="B1583" s="245"/>
      <c r="D1583" s="246" t="s">
        <v>142</v>
      </c>
      <c r="E1583" s="247" t="s">
        <v>1</v>
      </c>
      <c r="F1583" s="248" t="s">
        <v>154</v>
      </c>
      <c r="H1583" s="247" t="s">
        <v>1</v>
      </c>
      <c r="L1583" s="245"/>
      <c r="M1583" s="249"/>
      <c r="N1583" s="250"/>
      <c r="O1583" s="250"/>
      <c r="P1583" s="250"/>
      <c r="Q1583" s="250"/>
      <c r="R1583" s="250"/>
      <c r="S1583" s="250"/>
      <c r="T1583" s="251"/>
      <c r="AT1583" s="247" t="s">
        <v>142</v>
      </c>
      <c r="AU1583" s="247" t="s">
        <v>83</v>
      </c>
      <c r="AV1583" s="244" t="s">
        <v>81</v>
      </c>
      <c r="AW1583" s="244" t="s">
        <v>30</v>
      </c>
      <c r="AX1583" s="244" t="s">
        <v>73</v>
      </c>
      <c r="AY1583" s="247" t="s">
        <v>134</v>
      </c>
    </row>
    <row r="1584" spans="2:51" s="252" customFormat="1" x14ac:dyDescent="0.4">
      <c r="B1584" s="253"/>
      <c r="D1584" s="246" t="s">
        <v>142</v>
      </c>
      <c r="E1584" s="254" t="s">
        <v>1</v>
      </c>
      <c r="F1584" s="255" t="s">
        <v>250</v>
      </c>
      <c r="H1584" s="256">
        <v>0.79400000000000004</v>
      </c>
      <c r="L1584" s="253"/>
      <c r="M1584" s="257"/>
      <c r="N1584" s="258"/>
      <c r="O1584" s="258"/>
      <c r="P1584" s="258"/>
      <c r="Q1584" s="258"/>
      <c r="R1584" s="258"/>
      <c r="S1584" s="258"/>
      <c r="T1584" s="259"/>
      <c r="AT1584" s="254" t="s">
        <v>142</v>
      </c>
      <c r="AU1584" s="254" t="s">
        <v>83</v>
      </c>
      <c r="AV1584" s="252" t="s">
        <v>83</v>
      </c>
      <c r="AW1584" s="252" t="s">
        <v>30</v>
      </c>
      <c r="AX1584" s="252" t="s">
        <v>73</v>
      </c>
      <c r="AY1584" s="254" t="s">
        <v>134</v>
      </c>
    </row>
    <row r="1585" spans="2:51" s="252" customFormat="1" x14ac:dyDescent="0.4">
      <c r="B1585" s="253"/>
      <c r="D1585" s="246" t="s">
        <v>142</v>
      </c>
      <c r="E1585" s="254" t="s">
        <v>1</v>
      </c>
      <c r="F1585" s="255" t="s">
        <v>247</v>
      </c>
      <c r="H1585" s="256">
        <v>0.53500000000000003</v>
      </c>
      <c r="L1585" s="253"/>
      <c r="M1585" s="257"/>
      <c r="N1585" s="258"/>
      <c r="O1585" s="258"/>
      <c r="P1585" s="258"/>
      <c r="Q1585" s="258"/>
      <c r="R1585" s="258"/>
      <c r="S1585" s="258"/>
      <c r="T1585" s="259"/>
      <c r="AT1585" s="254" t="s">
        <v>142</v>
      </c>
      <c r="AU1585" s="254" t="s">
        <v>83</v>
      </c>
      <c r="AV1585" s="252" t="s">
        <v>83</v>
      </c>
      <c r="AW1585" s="252" t="s">
        <v>30</v>
      </c>
      <c r="AX1585" s="252" t="s">
        <v>73</v>
      </c>
      <c r="AY1585" s="254" t="s">
        <v>134</v>
      </c>
    </row>
    <row r="1586" spans="2:51" s="244" customFormat="1" x14ac:dyDescent="0.4">
      <c r="B1586" s="245"/>
      <c r="D1586" s="246" t="s">
        <v>142</v>
      </c>
      <c r="E1586" s="247" t="s">
        <v>1</v>
      </c>
      <c r="F1586" s="248" t="s">
        <v>869</v>
      </c>
      <c r="H1586" s="247" t="s">
        <v>1</v>
      </c>
      <c r="L1586" s="245"/>
      <c r="M1586" s="249"/>
      <c r="N1586" s="250"/>
      <c r="O1586" s="250"/>
      <c r="P1586" s="250"/>
      <c r="Q1586" s="250"/>
      <c r="R1586" s="250"/>
      <c r="S1586" s="250"/>
      <c r="T1586" s="251"/>
      <c r="AT1586" s="247" t="s">
        <v>142</v>
      </c>
      <c r="AU1586" s="247" t="s">
        <v>83</v>
      </c>
      <c r="AV1586" s="244" t="s">
        <v>81</v>
      </c>
      <c r="AW1586" s="244" t="s">
        <v>30</v>
      </c>
      <c r="AX1586" s="244" t="s">
        <v>73</v>
      </c>
      <c r="AY1586" s="247" t="s">
        <v>134</v>
      </c>
    </row>
    <row r="1587" spans="2:51" s="252" customFormat="1" x14ac:dyDescent="0.4">
      <c r="B1587" s="253"/>
      <c r="D1587" s="246" t="s">
        <v>142</v>
      </c>
      <c r="E1587" s="254" t="s">
        <v>1</v>
      </c>
      <c r="F1587" s="255" t="s">
        <v>208</v>
      </c>
      <c r="H1587" s="256">
        <v>10.76</v>
      </c>
      <c r="L1587" s="253"/>
      <c r="M1587" s="257"/>
      <c r="N1587" s="258"/>
      <c r="O1587" s="258"/>
      <c r="P1587" s="258"/>
      <c r="Q1587" s="258"/>
      <c r="R1587" s="258"/>
      <c r="S1587" s="258"/>
      <c r="T1587" s="259"/>
      <c r="AT1587" s="254" t="s">
        <v>142</v>
      </c>
      <c r="AU1587" s="254" t="s">
        <v>83</v>
      </c>
      <c r="AV1587" s="252" t="s">
        <v>83</v>
      </c>
      <c r="AW1587" s="252" t="s">
        <v>30</v>
      </c>
      <c r="AX1587" s="252" t="s">
        <v>73</v>
      </c>
      <c r="AY1587" s="254" t="s">
        <v>134</v>
      </c>
    </row>
    <row r="1588" spans="2:51" s="244" customFormat="1" x14ac:dyDescent="0.4">
      <c r="B1588" s="245"/>
      <c r="D1588" s="246" t="s">
        <v>142</v>
      </c>
      <c r="E1588" s="247" t="s">
        <v>1</v>
      </c>
      <c r="F1588" s="248" t="s">
        <v>156</v>
      </c>
      <c r="H1588" s="247" t="s">
        <v>1</v>
      </c>
      <c r="L1588" s="245"/>
      <c r="M1588" s="249"/>
      <c r="N1588" s="250"/>
      <c r="O1588" s="250"/>
      <c r="P1588" s="250"/>
      <c r="Q1588" s="250"/>
      <c r="R1588" s="250"/>
      <c r="S1588" s="250"/>
      <c r="T1588" s="251"/>
      <c r="AT1588" s="247" t="s">
        <v>142</v>
      </c>
      <c r="AU1588" s="247" t="s">
        <v>83</v>
      </c>
      <c r="AV1588" s="244" t="s">
        <v>81</v>
      </c>
      <c r="AW1588" s="244" t="s">
        <v>30</v>
      </c>
      <c r="AX1588" s="244" t="s">
        <v>73</v>
      </c>
      <c r="AY1588" s="247" t="s">
        <v>134</v>
      </c>
    </row>
    <row r="1589" spans="2:51" s="252" customFormat="1" x14ac:dyDescent="0.4">
      <c r="B1589" s="253"/>
      <c r="D1589" s="246" t="s">
        <v>142</v>
      </c>
      <c r="E1589" s="254" t="s">
        <v>1</v>
      </c>
      <c r="F1589" s="255" t="s">
        <v>251</v>
      </c>
      <c r="H1589" s="256">
        <v>1.05</v>
      </c>
      <c r="L1589" s="253"/>
      <c r="M1589" s="257"/>
      <c r="N1589" s="258"/>
      <c r="O1589" s="258"/>
      <c r="P1589" s="258"/>
      <c r="Q1589" s="258"/>
      <c r="R1589" s="258"/>
      <c r="S1589" s="258"/>
      <c r="T1589" s="259"/>
      <c r="AT1589" s="254" t="s">
        <v>142</v>
      </c>
      <c r="AU1589" s="254" t="s">
        <v>83</v>
      </c>
      <c r="AV1589" s="252" t="s">
        <v>83</v>
      </c>
      <c r="AW1589" s="252" t="s">
        <v>30</v>
      </c>
      <c r="AX1589" s="252" t="s">
        <v>73</v>
      </c>
      <c r="AY1589" s="254" t="s">
        <v>134</v>
      </c>
    </row>
    <row r="1590" spans="2:51" s="252" customFormat="1" x14ac:dyDescent="0.4">
      <c r="B1590" s="253"/>
      <c r="D1590" s="246" t="s">
        <v>142</v>
      </c>
      <c r="E1590" s="254" t="s">
        <v>1</v>
      </c>
      <c r="F1590" s="255" t="s">
        <v>252</v>
      </c>
      <c r="H1590" s="256">
        <v>1.2</v>
      </c>
      <c r="L1590" s="253"/>
      <c r="M1590" s="257"/>
      <c r="N1590" s="258"/>
      <c r="O1590" s="258"/>
      <c r="P1590" s="258"/>
      <c r="Q1590" s="258"/>
      <c r="R1590" s="258"/>
      <c r="S1590" s="258"/>
      <c r="T1590" s="259"/>
      <c r="AT1590" s="254" t="s">
        <v>142</v>
      </c>
      <c r="AU1590" s="254" t="s">
        <v>83</v>
      </c>
      <c r="AV1590" s="252" t="s">
        <v>83</v>
      </c>
      <c r="AW1590" s="252" t="s">
        <v>30</v>
      </c>
      <c r="AX1590" s="252" t="s">
        <v>73</v>
      </c>
      <c r="AY1590" s="254" t="s">
        <v>134</v>
      </c>
    </row>
    <row r="1591" spans="2:51" s="244" customFormat="1" x14ac:dyDescent="0.4">
      <c r="B1591" s="245"/>
      <c r="D1591" s="246" t="s">
        <v>142</v>
      </c>
      <c r="E1591" s="247" t="s">
        <v>1</v>
      </c>
      <c r="F1591" s="248" t="s">
        <v>869</v>
      </c>
      <c r="H1591" s="247" t="s">
        <v>1</v>
      </c>
      <c r="L1591" s="245"/>
      <c r="M1591" s="249"/>
      <c r="N1591" s="250"/>
      <c r="O1591" s="250"/>
      <c r="P1591" s="250"/>
      <c r="Q1591" s="250"/>
      <c r="R1591" s="250"/>
      <c r="S1591" s="250"/>
      <c r="T1591" s="251"/>
      <c r="AT1591" s="247" t="s">
        <v>142</v>
      </c>
      <c r="AU1591" s="247" t="s">
        <v>83</v>
      </c>
      <c r="AV1591" s="244" t="s">
        <v>81</v>
      </c>
      <c r="AW1591" s="244" t="s">
        <v>30</v>
      </c>
      <c r="AX1591" s="244" t="s">
        <v>73</v>
      </c>
      <c r="AY1591" s="247" t="s">
        <v>134</v>
      </c>
    </row>
    <row r="1592" spans="2:51" s="252" customFormat="1" x14ac:dyDescent="0.4">
      <c r="B1592" s="253"/>
      <c r="D1592" s="246" t="s">
        <v>142</v>
      </c>
      <c r="E1592" s="254" t="s">
        <v>1</v>
      </c>
      <c r="F1592" s="255" t="s">
        <v>209</v>
      </c>
      <c r="H1592" s="256">
        <v>23.12</v>
      </c>
      <c r="L1592" s="253"/>
      <c r="M1592" s="257"/>
      <c r="N1592" s="258"/>
      <c r="O1592" s="258"/>
      <c r="P1592" s="258"/>
      <c r="Q1592" s="258"/>
      <c r="R1592" s="258"/>
      <c r="S1592" s="258"/>
      <c r="T1592" s="259"/>
      <c r="AT1592" s="254" t="s">
        <v>142</v>
      </c>
      <c r="AU1592" s="254" t="s">
        <v>83</v>
      </c>
      <c r="AV1592" s="252" t="s">
        <v>83</v>
      </c>
      <c r="AW1592" s="252" t="s">
        <v>30</v>
      </c>
      <c r="AX1592" s="252" t="s">
        <v>73</v>
      </c>
      <c r="AY1592" s="254" t="s">
        <v>134</v>
      </c>
    </row>
    <row r="1593" spans="2:51" s="244" customFormat="1" x14ac:dyDescent="0.4">
      <c r="B1593" s="245"/>
      <c r="D1593" s="246" t="s">
        <v>142</v>
      </c>
      <c r="E1593" s="247" t="s">
        <v>1</v>
      </c>
      <c r="F1593" s="248" t="s">
        <v>210</v>
      </c>
      <c r="H1593" s="247" t="s">
        <v>1</v>
      </c>
      <c r="L1593" s="245"/>
      <c r="M1593" s="249"/>
      <c r="N1593" s="250"/>
      <c r="O1593" s="250"/>
      <c r="P1593" s="250"/>
      <c r="Q1593" s="250"/>
      <c r="R1593" s="250"/>
      <c r="S1593" s="250"/>
      <c r="T1593" s="251"/>
      <c r="AT1593" s="247" t="s">
        <v>142</v>
      </c>
      <c r="AU1593" s="247" t="s">
        <v>83</v>
      </c>
      <c r="AV1593" s="244" t="s">
        <v>81</v>
      </c>
      <c r="AW1593" s="244" t="s">
        <v>30</v>
      </c>
      <c r="AX1593" s="244" t="s">
        <v>73</v>
      </c>
      <c r="AY1593" s="247" t="s">
        <v>134</v>
      </c>
    </row>
    <row r="1594" spans="2:51" s="252" customFormat="1" x14ac:dyDescent="0.4">
      <c r="B1594" s="253"/>
      <c r="D1594" s="246" t="s">
        <v>142</v>
      </c>
      <c r="E1594" s="254" t="s">
        <v>1</v>
      </c>
      <c r="F1594" s="255" t="s">
        <v>245</v>
      </c>
      <c r="H1594" s="256">
        <v>27.6</v>
      </c>
      <c r="L1594" s="253"/>
      <c r="M1594" s="257"/>
      <c r="N1594" s="258"/>
      <c r="O1594" s="258"/>
      <c r="P1594" s="258"/>
      <c r="Q1594" s="258"/>
      <c r="R1594" s="258"/>
      <c r="S1594" s="258"/>
      <c r="T1594" s="259"/>
      <c r="AT1594" s="254" t="s">
        <v>142</v>
      </c>
      <c r="AU1594" s="254" t="s">
        <v>83</v>
      </c>
      <c r="AV1594" s="252" t="s">
        <v>83</v>
      </c>
      <c r="AW1594" s="252" t="s">
        <v>30</v>
      </c>
      <c r="AX1594" s="252" t="s">
        <v>73</v>
      </c>
      <c r="AY1594" s="254" t="s">
        <v>134</v>
      </c>
    </row>
    <row r="1595" spans="2:51" s="252" customFormat="1" x14ac:dyDescent="0.4">
      <c r="B1595" s="253"/>
      <c r="D1595" s="246" t="s">
        <v>142</v>
      </c>
      <c r="E1595" s="254" t="s">
        <v>1</v>
      </c>
      <c r="F1595" s="255" t="s">
        <v>253</v>
      </c>
      <c r="H1595" s="256">
        <v>10.994</v>
      </c>
      <c r="L1595" s="253"/>
      <c r="M1595" s="257"/>
      <c r="N1595" s="258"/>
      <c r="O1595" s="258"/>
      <c r="P1595" s="258"/>
      <c r="Q1595" s="258"/>
      <c r="R1595" s="258"/>
      <c r="S1595" s="258"/>
      <c r="T1595" s="259"/>
      <c r="AT1595" s="254" t="s">
        <v>142</v>
      </c>
      <c r="AU1595" s="254" t="s">
        <v>83</v>
      </c>
      <c r="AV1595" s="252" t="s">
        <v>83</v>
      </c>
      <c r="AW1595" s="252" t="s">
        <v>30</v>
      </c>
      <c r="AX1595" s="252" t="s">
        <v>73</v>
      </c>
      <c r="AY1595" s="254" t="s">
        <v>134</v>
      </c>
    </row>
    <row r="1596" spans="2:51" s="252" customFormat="1" x14ac:dyDescent="0.4">
      <c r="B1596" s="253"/>
      <c r="D1596" s="246" t="s">
        <v>142</v>
      </c>
      <c r="E1596" s="254" t="s">
        <v>1</v>
      </c>
      <c r="F1596" s="255" t="s">
        <v>254</v>
      </c>
      <c r="H1596" s="256">
        <v>8.6479999999999997</v>
      </c>
      <c r="L1596" s="253"/>
      <c r="M1596" s="257"/>
      <c r="N1596" s="258"/>
      <c r="O1596" s="258"/>
      <c r="P1596" s="258"/>
      <c r="Q1596" s="258"/>
      <c r="R1596" s="258"/>
      <c r="S1596" s="258"/>
      <c r="T1596" s="259"/>
      <c r="AT1596" s="254" t="s">
        <v>142</v>
      </c>
      <c r="AU1596" s="254" t="s">
        <v>83</v>
      </c>
      <c r="AV1596" s="252" t="s">
        <v>83</v>
      </c>
      <c r="AW1596" s="252" t="s">
        <v>30</v>
      </c>
      <c r="AX1596" s="252" t="s">
        <v>73</v>
      </c>
      <c r="AY1596" s="254" t="s">
        <v>134</v>
      </c>
    </row>
    <row r="1597" spans="2:51" s="244" customFormat="1" x14ac:dyDescent="0.4">
      <c r="B1597" s="245"/>
      <c r="D1597" s="246" t="s">
        <v>142</v>
      </c>
      <c r="E1597" s="247" t="s">
        <v>1</v>
      </c>
      <c r="F1597" s="248" t="s">
        <v>187</v>
      </c>
      <c r="H1597" s="247" t="s">
        <v>1</v>
      </c>
      <c r="L1597" s="245"/>
      <c r="M1597" s="249"/>
      <c r="N1597" s="250"/>
      <c r="O1597" s="250"/>
      <c r="P1597" s="250"/>
      <c r="Q1597" s="250"/>
      <c r="R1597" s="250"/>
      <c r="S1597" s="250"/>
      <c r="T1597" s="251"/>
      <c r="AT1597" s="247" t="s">
        <v>142</v>
      </c>
      <c r="AU1597" s="247" t="s">
        <v>83</v>
      </c>
      <c r="AV1597" s="244" t="s">
        <v>81</v>
      </c>
      <c r="AW1597" s="244" t="s">
        <v>30</v>
      </c>
      <c r="AX1597" s="244" t="s">
        <v>73</v>
      </c>
      <c r="AY1597" s="247" t="s">
        <v>134</v>
      </c>
    </row>
    <row r="1598" spans="2:51" s="252" customFormat="1" x14ac:dyDescent="0.4">
      <c r="B1598" s="253"/>
      <c r="D1598" s="246" t="s">
        <v>142</v>
      </c>
      <c r="E1598" s="254" t="s">
        <v>1</v>
      </c>
      <c r="F1598" s="255" t="s">
        <v>255</v>
      </c>
      <c r="H1598" s="256">
        <v>-1.4139999999999999</v>
      </c>
      <c r="L1598" s="253"/>
      <c r="M1598" s="257"/>
      <c r="N1598" s="258"/>
      <c r="O1598" s="258"/>
      <c r="P1598" s="258"/>
      <c r="Q1598" s="258"/>
      <c r="R1598" s="258"/>
      <c r="S1598" s="258"/>
      <c r="T1598" s="259"/>
      <c r="AT1598" s="254" t="s">
        <v>142</v>
      </c>
      <c r="AU1598" s="254" t="s">
        <v>83</v>
      </c>
      <c r="AV1598" s="252" t="s">
        <v>83</v>
      </c>
      <c r="AW1598" s="252" t="s">
        <v>30</v>
      </c>
      <c r="AX1598" s="252" t="s">
        <v>73</v>
      </c>
      <c r="AY1598" s="254" t="s">
        <v>134</v>
      </c>
    </row>
    <row r="1599" spans="2:51" s="252" customFormat="1" x14ac:dyDescent="0.4">
      <c r="B1599" s="253"/>
      <c r="D1599" s="246" t="s">
        <v>142</v>
      </c>
      <c r="E1599" s="254" t="s">
        <v>1</v>
      </c>
      <c r="F1599" s="255" t="s">
        <v>256</v>
      </c>
      <c r="H1599" s="256">
        <v>-2.371</v>
      </c>
      <c r="L1599" s="253"/>
      <c r="M1599" s="257"/>
      <c r="N1599" s="258"/>
      <c r="O1599" s="258"/>
      <c r="P1599" s="258"/>
      <c r="Q1599" s="258"/>
      <c r="R1599" s="258"/>
      <c r="S1599" s="258"/>
      <c r="T1599" s="259"/>
      <c r="AT1599" s="254" t="s">
        <v>142</v>
      </c>
      <c r="AU1599" s="254" t="s">
        <v>83</v>
      </c>
      <c r="AV1599" s="252" t="s">
        <v>83</v>
      </c>
      <c r="AW1599" s="252" t="s">
        <v>30</v>
      </c>
      <c r="AX1599" s="252" t="s">
        <v>73</v>
      </c>
      <c r="AY1599" s="254" t="s">
        <v>134</v>
      </c>
    </row>
    <row r="1600" spans="2:51" s="244" customFormat="1" x14ac:dyDescent="0.4">
      <c r="B1600" s="245"/>
      <c r="D1600" s="246" t="s">
        <v>142</v>
      </c>
      <c r="E1600" s="247" t="s">
        <v>1</v>
      </c>
      <c r="F1600" s="248" t="s">
        <v>869</v>
      </c>
      <c r="H1600" s="247" t="s">
        <v>1</v>
      </c>
      <c r="L1600" s="245"/>
      <c r="M1600" s="249"/>
      <c r="N1600" s="250"/>
      <c r="O1600" s="250"/>
      <c r="P1600" s="250"/>
      <c r="Q1600" s="250"/>
      <c r="R1600" s="250"/>
      <c r="S1600" s="250"/>
      <c r="T1600" s="251"/>
      <c r="AT1600" s="247" t="s">
        <v>142</v>
      </c>
      <c r="AU1600" s="247" t="s">
        <v>83</v>
      </c>
      <c r="AV1600" s="244" t="s">
        <v>81</v>
      </c>
      <c r="AW1600" s="244" t="s">
        <v>30</v>
      </c>
      <c r="AX1600" s="244" t="s">
        <v>73</v>
      </c>
      <c r="AY1600" s="247" t="s">
        <v>134</v>
      </c>
    </row>
    <row r="1601" spans="2:51" s="252" customFormat="1" x14ac:dyDescent="0.4">
      <c r="B1601" s="253"/>
      <c r="D1601" s="246" t="s">
        <v>142</v>
      </c>
      <c r="E1601" s="254" t="s">
        <v>1</v>
      </c>
      <c r="F1601" s="255" t="s">
        <v>211</v>
      </c>
      <c r="H1601" s="256">
        <v>11.28</v>
      </c>
      <c r="L1601" s="253"/>
      <c r="M1601" s="257"/>
      <c r="N1601" s="258"/>
      <c r="O1601" s="258"/>
      <c r="P1601" s="258"/>
      <c r="Q1601" s="258"/>
      <c r="R1601" s="258"/>
      <c r="S1601" s="258"/>
      <c r="T1601" s="259"/>
      <c r="AT1601" s="254" t="s">
        <v>142</v>
      </c>
      <c r="AU1601" s="254" t="s">
        <v>83</v>
      </c>
      <c r="AV1601" s="252" t="s">
        <v>83</v>
      </c>
      <c r="AW1601" s="252" t="s">
        <v>30</v>
      </c>
      <c r="AX1601" s="252" t="s">
        <v>73</v>
      </c>
      <c r="AY1601" s="254" t="s">
        <v>134</v>
      </c>
    </row>
    <row r="1602" spans="2:51" s="244" customFormat="1" x14ac:dyDescent="0.4">
      <c r="B1602" s="245"/>
      <c r="D1602" s="246" t="s">
        <v>142</v>
      </c>
      <c r="E1602" s="247" t="s">
        <v>1</v>
      </c>
      <c r="F1602" s="248" t="s">
        <v>158</v>
      </c>
      <c r="H1602" s="247" t="s">
        <v>1</v>
      </c>
      <c r="L1602" s="245"/>
      <c r="M1602" s="249"/>
      <c r="N1602" s="250"/>
      <c r="O1602" s="250"/>
      <c r="P1602" s="250"/>
      <c r="Q1602" s="250"/>
      <c r="R1602" s="250"/>
      <c r="S1602" s="250"/>
      <c r="T1602" s="251"/>
      <c r="AT1602" s="247" t="s">
        <v>142</v>
      </c>
      <c r="AU1602" s="247" t="s">
        <v>83</v>
      </c>
      <c r="AV1602" s="244" t="s">
        <v>81</v>
      </c>
      <c r="AW1602" s="244" t="s">
        <v>30</v>
      </c>
      <c r="AX1602" s="244" t="s">
        <v>73</v>
      </c>
      <c r="AY1602" s="247" t="s">
        <v>134</v>
      </c>
    </row>
    <row r="1603" spans="2:51" s="252" customFormat="1" x14ac:dyDescent="0.4">
      <c r="B1603" s="253"/>
      <c r="D1603" s="246" t="s">
        <v>142</v>
      </c>
      <c r="E1603" s="254" t="s">
        <v>1</v>
      </c>
      <c r="F1603" s="255" t="s">
        <v>257</v>
      </c>
      <c r="H1603" s="256">
        <v>0.53900000000000003</v>
      </c>
      <c r="L1603" s="253"/>
      <c r="M1603" s="257"/>
      <c r="N1603" s="258"/>
      <c r="O1603" s="258"/>
      <c r="P1603" s="258"/>
      <c r="Q1603" s="258"/>
      <c r="R1603" s="258"/>
      <c r="S1603" s="258"/>
      <c r="T1603" s="259"/>
      <c r="AT1603" s="254" t="s">
        <v>142</v>
      </c>
      <c r="AU1603" s="254" t="s">
        <v>83</v>
      </c>
      <c r="AV1603" s="252" t="s">
        <v>83</v>
      </c>
      <c r="AW1603" s="252" t="s">
        <v>30</v>
      </c>
      <c r="AX1603" s="252" t="s">
        <v>73</v>
      </c>
      <c r="AY1603" s="254" t="s">
        <v>134</v>
      </c>
    </row>
    <row r="1604" spans="2:51" s="252" customFormat="1" x14ac:dyDescent="0.4">
      <c r="B1604" s="253"/>
      <c r="D1604" s="246" t="s">
        <v>142</v>
      </c>
      <c r="E1604" s="254" t="s">
        <v>1</v>
      </c>
      <c r="F1604" s="255" t="s">
        <v>258</v>
      </c>
      <c r="H1604" s="256">
        <v>0.81100000000000005</v>
      </c>
      <c r="L1604" s="253"/>
      <c r="M1604" s="257"/>
      <c r="N1604" s="258"/>
      <c r="O1604" s="258"/>
      <c r="P1604" s="258"/>
      <c r="Q1604" s="258"/>
      <c r="R1604" s="258"/>
      <c r="S1604" s="258"/>
      <c r="T1604" s="259"/>
      <c r="AT1604" s="254" t="s">
        <v>142</v>
      </c>
      <c r="AU1604" s="254" t="s">
        <v>83</v>
      </c>
      <c r="AV1604" s="252" t="s">
        <v>83</v>
      </c>
      <c r="AW1604" s="252" t="s">
        <v>30</v>
      </c>
      <c r="AX1604" s="252" t="s">
        <v>73</v>
      </c>
      <c r="AY1604" s="254" t="s">
        <v>134</v>
      </c>
    </row>
    <row r="1605" spans="2:51" s="244" customFormat="1" x14ac:dyDescent="0.4">
      <c r="B1605" s="245"/>
      <c r="D1605" s="246" t="s">
        <v>142</v>
      </c>
      <c r="E1605" s="247" t="s">
        <v>1</v>
      </c>
      <c r="F1605" s="248" t="s">
        <v>869</v>
      </c>
      <c r="H1605" s="247" t="s">
        <v>1</v>
      </c>
      <c r="L1605" s="245"/>
      <c r="M1605" s="249"/>
      <c r="N1605" s="250"/>
      <c r="O1605" s="250"/>
      <c r="P1605" s="250"/>
      <c r="Q1605" s="250"/>
      <c r="R1605" s="250"/>
      <c r="S1605" s="250"/>
      <c r="T1605" s="251"/>
      <c r="AT1605" s="247" t="s">
        <v>142</v>
      </c>
      <c r="AU1605" s="247" t="s">
        <v>83</v>
      </c>
      <c r="AV1605" s="244" t="s">
        <v>81</v>
      </c>
      <c r="AW1605" s="244" t="s">
        <v>30</v>
      </c>
      <c r="AX1605" s="244" t="s">
        <v>73</v>
      </c>
      <c r="AY1605" s="247" t="s">
        <v>134</v>
      </c>
    </row>
    <row r="1606" spans="2:51" s="252" customFormat="1" x14ac:dyDescent="0.4">
      <c r="B1606" s="253"/>
      <c r="D1606" s="246" t="s">
        <v>142</v>
      </c>
      <c r="E1606" s="254" t="s">
        <v>1</v>
      </c>
      <c r="F1606" s="255" t="s">
        <v>212</v>
      </c>
      <c r="H1606" s="256">
        <v>10.93</v>
      </c>
      <c r="L1606" s="253"/>
      <c r="M1606" s="257"/>
      <c r="N1606" s="258"/>
      <c r="O1606" s="258"/>
      <c r="P1606" s="258"/>
      <c r="Q1606" s="258"/>
      <c r="R1606" s="258"/>
      <c r="S1606" s="258"/>
      <c r="T1606" s="259"/>
      <c r="AT1606" s="254" t="s">
        <v>142</v>
      </c>
      <c r="AU1606" s="254" t="s">
        <v>83</v>
      </c>
      <c r="AV1606" s="252" t="s">
        <v>83</v>
      </c>
      <c r="AW1606" s="252" t="s">
        <v>30</v>
      </c>
      <c r="AX1606" s="252" t="s">
        <v>73</v>
      </c>
      <c r="AY1606" s="254" t="s">
        <v>134</v>
      </c>
    </row>
    <row r="1607" spans="2:51" s="244" customFormat="1" x14ac:dyDescent="0.4">
      <c r="B1607" s="245"/>
      <c r="D1607" s="246" t="s">
        <v>142</v>
      </c>
      <c r="E1607" s="247" t="s">
        <v>1</v>
      </c>
      <c r="F1607" s="248" t="s">
        <v>160</v>
      </c>
      <c r="H1607" s="247" t="s">
        <v>1</v>
      </c>
      <c r="L1607" s="245"/>
      <c r="M1607" s="249"/>
      <c r="N1607" s="250"/>
      <c r="O1607" s="250"/>
      <c r="P1607" s="250"/>
      <c r="Q1607" s="250"/>
      <c r="R1607" s="250"/>
      <c r="S1607" s="250"/>
      <c r="T1607" s="251"/>
      <c r="AT1607" s="247" t="s">
        <v>142</v>
      </c>
      <c r="AU1607" s="247" t="s">
        <v>83</v>
      </c>
      <c r="AV1607" s="244" t="s">
        <v>81</v>
      </c>
      <c r="AW1607" s="244" t="s">
        <v>30</v>
      </c>
      <c r="AX1607" s="244" t="s">
        <v>73</v>
      </c>
      <c r="AY1607" s="247" t="s">
        <v>134</v>
      </c>
    </row>
    <row r="1608" spans="2:51" s="252" customFormat="1" x14ac:dyDescent="0.4">
      <c r="B1608" s="253"/>
      <c r="D1608" s="246" t="s">
        <v>142</v>
      </c>
      <c r="E1608" s="254" t="s">
        <v>1</v>
      </c>
      <c r="F1608" s="255" t="s">
        <v>259</v>
      </c>
      <c r="H1608" s="256">
        <v>0.40600000000000003</v>
      </c>
      <c r="L1608" s="253"/>
      <c r="M1608" s="257"/>
      <c r="N1608" s="258"/>
      <c r="O1608" s="258"/>
      <c r="P1608" s="258"/>
      <c r="Q1608" s="258"/>
      <c r="R1608" s="258"/>
      <c r="S1608" s="258"/>
      <c r="T1608" s="259"/>
      <c r="AT1608" s="254" t="s">
        <v>142</v>
      </c>
      <c r="AU1608" s="254" t="s">
        <v>83</v>
      </c>
      <c r="AV1608" s="252" t="s">
        <v>83</v>
      </c>
      <c r="AW1608" s="252" t="s">
        <v>30</v>
      </c>
      <c r="AX1608" s="252" t="s">
        <v>73</v>
      </c>
      <c r="AY1608" s="254" t="s">
        <v>134</v>
      </c>
    </row>
    <row r="1609" spans="2:51" s="252" customFormat="1" x14ac:dyDescent="0.4">
      <c r="B1609" s="253"/>
      <c r="D1609" s="246" t="s">
        <v>142</v>
      </c>
      <c r="E1609" s="254" t="s">
        <v>1</v>
      </c>
      <c r="F1609" s="255" t="s">
        <v>257</v>
      </c>
      <c r="H1609" s="256">
        <v>0.53900000000000003</v>
      </c>
      <c r="L1609" s="253"/>
      <c r="M1609" s="257"/>
      <c r="N1609" s="258"/>
      <c r="O1609" s="258"/>
      <c r="P1609" s="258"/>
      <c r="Q1609" s="258"/>
      <c r="R1609" s="258"/>
      <c r="S1609" s="258"/>
      <c r="T1609" s="259"/>
      <c r="AT1609" s="254" t="s">
        <v>142</v>
      </c>
      <c r="AU1609" s="254" t="s">
        <v>83</v>
      </c>
      <c r="AV1609" s="252" t="s">
        <v>83</v>
      </c>
      <c r="AW1609" s="252" t="s">
        <v>30</v>
      </c>
      <c r="AX1609" s="252" t="s">
        <v>73</v>
      </c>
      <c r="AY1609" s="254" t="s">
        <v>134</v>
      </c>
    </row>
    <row r="1610" spans="2:51" s="244" customFormat="1" x14ac:dyDescent="0.4">
      <c r="B1610" s="245"/>
      <c r="D1610" s="246" t="s">
        <v>142</v>
      </c>
      <c r="E1610" s="247" t="s">
        <v>1</v>
      </c>
      <c r="F1610" s="248" t="s">
        <v>869</v>
      </c>
      <c r="H1610" s="247" t="s">
        <v>1</v>
      </c>
      <c r="L1610" s="245"/>
      <c r="M1610" s="249"/>
      <c r="N1610" s="250"/>
      <c r="O1610" s="250"/>
      <c r="P1610" s="250"/>
      <c r="Q1610" s="250"/>
      <c r="R1610" s="250"/>
      <c r="S1610" s="250"/>
      <c r="T1610" s="251"/>
      <c r="AT1610" s="247" t="s">
        <v>142</v>
      </c>
      <c r="AU1610" s="247" t="s">
        <v>83</v>
      </c>
      <c r="AV1610" s="244" t="s">
        <v>81</v>
      </c>
      <c r="AW1610" s="244" t="s">
        <v>30</v>
      </c>
      <c r="AX1610" s="244" t="s">
        <v>73</v>
      </c>
      <c r="AY1610" s="247" t="s">
        <v>134</v>
      </c>
    </row>
    <row r="1611" spans="2:51" s="252" customFormat="1" x14ac:dyDescent="0.4">
      <c r="B1611" s="253"/>
      <c r="D1611" s="246" t="s">
        <v>142</v>
      </c>
      <c r="E1611" s="254" t="s">
        <v>1</v>
      </c>
      <c r="F1611" s="255" t="s">
        <v>213</v>
      </c>
      <c r="H1611" s="256">
        <v>5.79</v>
      </c>
      <c r="L1611" s="253"/>
      <c r="M1611" s="257"/>
      <c r="N1611" s="258"/>
      <c r="O1611" s="258"/>
      <c r="P1611" s="258"/>
      <c r="Q1611" s="258"/>
      <c r="R1611" s="258"/>
      <c r="S1611" s="258"/>
      <c r="T1611" s="259"/>
      <c r="AT1611" s="254" t="s">
        <v>142</v>
      </c>
      <c r="AU1611" s="254" t="s">
        <v>83</v>
      </c>
      <c r="AV1611" s="252" t="s">
        <v>83</v>
      </c>
      <c r="AW1611" s="252" t="s">
        <v>30</v>
      </c>
      <c r="AX1611" s="252" t="s">
        <v>73</v>
      </c>
      <c r="AY1611" s="254" t="s">
        <v>134</v>
      </c>
    </row>
    <row r="1612" spans="2:51" s="244" customFormat="1" x14ac:dyDescent="0.4">
      <c r="B1612" s="245"/>
      <c r="D1612" s="246" t="s">
        <v>142</v>
      </c>
      <c r="E1612" s="247" t="s">
        <v>1</v>
      </c>
      <c r="F1612" s="248" t="s">
        <v>162</v>
      </c>
      <c r="H1612" s="247" t="s">
        <v>1</v>
      </c>
      <c r="L1612" s="245"/>
      <c r="M1612" s="249"/>
      <c r="N1612" s="250"/>
      <c r="O1612" s="250"/>
      <c r="P1612" s="250"/>
      <c r="Q1612" s="250"/>
      <c r="R1612" s="250"/>
      <c r="S1612" s="250"/>
      <c r="T1612" s="251"/>
      <c r="AT1612" s="247" t="s">
        <v>142</v>
      </c>
      <c r="AU1612" s="247" t="s">
        <v>83</v>
      </c>
      <c r="AV1612" s="244" t="s">
        <v>81</v>
      </c>
      <c r="AW1612" s="244" t="s">
        <v>30</v>
      </c>
      <c r="AX1612" s="244" t="s">
        <v>73</v>
      </c>
      <c r="AY1612" s="247" t="s">
        <v>134</v>
      </c>
    </row>
    <row r="1613" spans="2:51" s="252" customFormat="1" x14ac:dyDescent="0.4">
      <c r="B1613" s="253"/>
      <c r="D1613" s="246" t="s">
        <v>142</v>
      </c>
      <c r="E1613" s="254" t="s">
        <v>1</v>
      </c>
      <c r="F1613" s="255" t="s">
        <v>260</v>
      </c>
      <c r="H1613" s="256">
        <v>44.689</v>
      </c>
      <c r="L1613" s="253"/>
      <c r="M1613" s="257"/>
      <c r="N1613" s="258"/>
      <c r="O1613" s="258"/>
      <c r="P1613" s="258"/>
      <c r="Q1613" s="258"/>
      <c r="R1613" s="258"/>
      <c r="S1613" s="258"/>
      <c r="T1613" s="259"/>
      <c r="AT1613" s="254" t="s">
        <v>142</v>
      </c>
      <c r="AU1613" s="254" t="s">
        <v>83</v>
      </c>
      <c r="AV1613" s="252" t="s">
        <v>83</v>
      </c>
      <c r="AW1613" s="252" t="s">
        <v>30</v>
      </c>
      <c r="AX1613" s="252" t="s">
        <v>73</v>
      </c>
      <c r="AY1613" s="254" t="s">
        <v>134</v>
      </c>
    </row>
    <row r="1614" spans="2:51" s="252" customFormat="1" x14ac:dyDescent="0.4">
      <c r="B1614" s="253"/>
      <c r="D1614" s="246" t="s">
        <v>142</v>
      </c>
      <c r="E1614" s="254" t="s">
        <v>1</v>
      </c>
      <c r="F1614" s="255" t="s">
        <v>261</v>
      </c>
      <c r="H1614" s="256">
        <v>14.420999999999999</v>
      </c>
      <c r="L1614" s="253"/>
      <c r="M1614" s="257"/>
      <c r="N1614" s="258"/>
      <c r="O1614" s="258"/>
      <c r="P1614" s="258"/>
      <c r="Q1614" s="258"/>
      <c r="R1614" s="258"/>
      <c r="S1614" s="258"/>
      <c r="T1614" s="259"/>
      <c r="AT1614" s="254" t="s">
        <v>142</v>
      </c>
      <c r="AU1614" s="254" t="s">
        <v>83</v>
      </c>
      <c r="AV1614" s="252" t="s">
        <v>83</v>
      </c>
      <c r="AW1614" s="252" t="s">
        <v>30</v>
      </c>
      <c r="AX1614" s="252" t="s">
        <v>73</v>
      </c>
      <c r="AY1614" s="254" t="s">
        <v>134</v>
      </c>
    </row>
    <row r="1615" spans="2:51" s="244" customFormat="1" x14ac:dyDescent="0.4">
      <c r="B1615" s="245"/>
      <c r="D1615" s="246" t="s">
        <v>142</v>
      </c>
      <c r="E1615" s="247" t="s">
        <v>1</v>
      </c>
      <c r="F1615" s="248" t="s">
        <v>187</v>
      </c>
      <c r="H1615" s="247" t="s">
        <v>1</v>
      </c>
      <c r="L1615" s="245"/>
      <c r="M1615" s="249"/>
      <c r="N1615" s="250"/>
      <c r="O1615" s="250"/>
      <c r="P1615" s="250"/>
      <c r="Q1615" s="250"/>
      <c r="R1615" s="250"/>
      <c r="S1615" s="250"/>
      <c r="T1615" s="251"/>
      <c r="AT1615" s="247" t="s">
        <v>142</v>
      </c>
      <c r="AU1615" s="247" t="s">
        <v>83</v>
      </c>
      <c r="AV1615" s="244" t="s">
        <v>81</v>
      </c>
      <c r="AW1615" s="244" t="s">
        <v>30</v>
      </c>
      <c r="AX1615" s="244" t="s">
        <v>73</v>
      </c>
      <c r="AY1615" s="247" t="s">
        <v>134</v>
      </c>
    </row>
    <row r="1616" spans="2:51" s="252" customFormat="1" x14ac:dyDescent="0.4">
      <c r="B1616" s="253"/>
      <c r="D1616" s="246" t="s">
        <v>142</v>
      </c>
      <c r="E1616" s="254" t="s">
        <v>1</v>
      </c>
      <c r="F1616" s="255" t="s">
        <v>262</v>
      </c>
      <c r="H1616" s="256">
        <v>-7.1139999999999999</v>
      </c>
      <c r="L1616" s="253"/>
      <c r="M1616" s="257"/>
      <c r="N1616" s="258"/>
      <c r="O1616" s="258"/>
      <c r="P1616" s="258"/>
      <c r="Q1616" s="258"/>
      <c r="R1616" s="258"/>
      <c r="S1616" s="258"/>
      <c r="T1616" s="259"/>
      <c r="AT1616" s="254" t="s">
        <v>142</v>
      </c>
      <c r="AU1616" s="254" t="s">
        <v>83</v>
      </c>
      <c r="AV1616" s="252" t="s">
        <v>83</v>
      </c>
      <c r="AW1616" s="252" t="s">
        <v>30</v>
      </c>
      <c r="AX1616" s="252" t="s">
        <v>73</v>
      </c>
      <c r="AY1616" s="254" t="s">
        <v>134</v>
      </c>
    </row>
    <row r="1617" spans="1:65" s="252" customFormat="1" x14ac:dyDescent="0.4">
      <c r="B1617" s="253"/>
      <c r="D1617" s="246" t="s">
        <v>142</v>
      </c>
      <c r="E1617" s="254" t="s">
        <v>1</v>
      </c>
      <c r="F1617" s="255" t="s">
        <v>263</v>
      </c>
      <c r="H1617" s="256">
        <v>-5.4539999999999997</v>
      </c>
      <c r="L1617" s="253"/>
      <c r="M1617" s="257"/>
      <c r="N1617" s="258"/>
      <c r="O1617" s="258"/>
      <c r="P1617" s="258"/>
      <c r="Q1617" s="258"/>
      <c r="R1617" s="258"/>
      <c r="S1617" s="258"/>
      <c r="T1617" s="259"/>
      <c r="AT1617" s="254" t="s">
        <v>142</v>
      </c>
      <c r="AU1617" s="254" t="s">
        <v>83</v>
      </c>
      <c r="AV1617" s="252" t="s">
        <v>83</v>
      </c>
      <c r="AW1617" s="252" t="s">
        <v>30</v>
      </c>
      <c r="AX1617" s="252" t="s">
        <v>73</v>
      </c>
      <c r="AY1617" s="254" t="s">
        <v>134</v>
      </c>
    </row>
    <row r="1618" spans="1:65" s="244" customFormat="1" x14ac:dyDescent="0.4">
      <c r="B1618" s="245"/>
      <c r="D1618" s="246" t="s">
        <v>142</v>
      </c>
      <c r="E1618" s="247" t="s">
        <v>1</v>
      </c>
      <c r="F1618" s="248" t="s">
        <v>869</v>
      </c>
      <c r="H1618" s="247" t="s">
        <v>1</v>
      </c>
      <c r="L1618" s="245"/>
      <c r="M1618" s="249"/>
      <c r="N1618" s="250"/>
      <c r="O1618" s="250"/>
      <c r="P1618" s="250"/>
      <c r="Q1618" s="250"/>
      <c r="R1618" s="250"/>
      <c r="S1618" s="250"/>
      <c r="T1618" s="251"/>
      <c r="AT1618" s="247" t="s">
        <v>142</v>
      </c>
      <c r="AU1618" s="247" t="s">
        <v>83</v>
      </c>
      <c r="AV1618" s="244" t="s">
        <v>81</v>
      </c>
      <c r="AW1618" s="244" t="s">
        <v>30</v>
      </c>
      <c r="AX1618" s="244" t="s">
        <v>73</v>
      </c>
      <c r="AY1618" s="247" t="s">
        <v>134</v>
      </c>
    </row>
    <row r="1619" spans="1:65" s="252" customFormat="1" x14ac:dyDescent="0.4">
      <c r="B1619" s="253"/>
      <c r="D1619" s="246" t="s">
        <v>142</v>
      </c>
      <c r="E1619" s="254" t="s">
        <v>1</v>
      </c>
      <c r="F1619" s="255" t="s">
        <v>214</v>
      </c>
      <c r="H1619" s="256">
        <v>29.99</v>
      </c>
      <c r="L1619" s="253"/>
      <c r="M1619" s="257"/>
      <c r="N1619" s="258"/>
      <c r="O1619" s="258"/>
      <c r="P1619" s="258"/>
      <c r="Q1619" s="258"/>
      <c r="R1619" s="258"/>
      <c r="S1619" s="258"/>
      <c r="T1619" s="259"/>
      <c r="AT1619" s="254" t="s">
        <v>142</v>
      </c>
      <c r="AU1619" s="254" t="s">
        <v>83</v>
      </c>
      <c r="AV1619" s="252" t="s">
        <v>83</v>
      </c>
      <c r="AW1619" s="252" t="s">
        <v>30</v>
      </c>
      <c r="AX1619" s="252" t="s">
        <v>73</v>
      </c>
      <c r="AY1619" s="254" t="s">
        <v>134</v>
      </c>
    </row>
    <row r="1620" spans="1:65" s="244" customFormat="1" x14ac:dyDescent="0.4">
      <c r="B1620" s="245"/>
      <c r="D1620" s="246" t="s">
        <v>142</v>
      </c>
      <c r="E1620" s="247" t="s">
        <v>1</v>
      </c>
      <c r="F1620" s="248" t="s">
        <v>215</v>
      </c>
      <c r="H1620" s="247" t="s">
        <v>1</v>
      </c>
      <c r="L1620" s="245"/>
      <c r="M1620" s="249"/>
      <c r="N1620" s="250"/>
      <c r="O1620" s="250"/>
      <c r="P1620" s="250"/>
      <c r="Q1620" s="250"/>
      <c r="R1620" s="250"/>
      <c r="S1620" s="250"/>
      <c r="T1620" s="251"/>
      <c r="AT1620" s="247" t="s">
        <v>142</v>
      </c>
      <c r="AU1620" s="247" t="s">
        <v>83</v>
      </c>
      <c r="AV1620" s="244" t="s">
        <v>81</v>
      </c>
      <c r="AW1620" s="244" t="s">
        <v>30</v>
      </c>
      <c r="AX1620" s="244" t="s">
        <v>73</v>
      </c>
      <c r="AY1620" s="247" t="s">
        <v>134</v>
      </c>
    </row>
    <row r="1621" spans="1:65" s="252" customFormat="1" x14ac:dyDescent="0.4">
      <c r="B1621" s="253"/>
      <c r="D1621" s="246" t="s">
        <v>142</v>
      </c>
      <c r="E1621" s="254" t="s">
        <v>1</v>
      </c>
      <c r="F1621" s="255" t="s">
        <v>264</v>
      </c>
      <c r="H1621" s="256">
        <v>49.381</v>
      </c>
      <c r="L1621" s="253"/>
      <c r="M1621" s="257"/>
      <c r="N1621" s="258"/>
      <c r="O1621" s="258"/>
      <c r="P1621" s="258"/>
      <c r="Q1621" s="258"/>
      <c r="R1621" s="258"/>
      <c r="S1621" s="258"/>
      <c r="T1621" s="259"/>
      <c r="AT1621" s="254" t="s">
        <v>142</v>
      </c>
      <c r="AU1621" s="254" t="s">
        <v>83</v>
      </c>
      <c r="AV1621" s="252" t="s">
        <v>83</v>
      </c>
      <c r="AW1621" s="252" t="s">
        <v>30</v>
      </c>
      <c r="AX1621" s="252" t="s">
        <v>73</v>
      </c>
      <c r="AY1621" s="254" t="s">
        <v>134</v>
      </c>
    </row>
    <row r="1622" spans="1:65" s="252" customFormat="1" x14ac:dyDescent="0.4">
      <c r="B1622" s="253"/>
      <c r="D1622" s="246" t="s">
        <v>142</v>
      </c>
      <c r="E1622" s="254" t="s">
        <v>1</v>
      </c>
      <c r="F1622" s="255" t="s">
        <v>245</v>
      </c>
      <c r="H1622" s="256">
        <v>27.6</v>
      </c>
      <c r="L1622" s="253"/>
      <c r="M1622" s="257"/>
      <c r="N1622" s="258"/>
      <c r="O1622" s="258"/>
      <c r="P1622" s="258"/>
      <c r="Q1622" s="258"/>
      <c r="R1622" s="258"/>
      <c r="S1622" s="258"/>
      <c r="T1622" s="259"/>
      <c r="AT1622" s="254" t="s">
        <v>142</v>
      </c>
      <c r="AU1622" s="254" t="s">
        <v>83</v>
      </c>
      <c r="AV1622" s="252" t="s">
        <v>83</v>
      </c>
      <c r="AW1622" s="252" t="s">
        <v>30</v>
      </c>
      <c r="AX1622" s="252" t="s">
        <v>73</v>
      </c>
      <c r="AY1622" s="254" t="s">
        <v>134</v>
      </c>
    </row>
    <row r="1623" spans="1:65" s="244" customFormat="1" x14ac:dyDescent="0.4">
      <c r="B1623" s="245"/>
      <c r="D1623" s="246" t="s">
        <v>142</v>
      </c>
      <c r="E1623" s="247" t="s">
        <v>1</v>
      </c>
      <c r="F1623" s="248" t="s">
        <v>187</v>
      </c>
      <c r="H1623" s="247" t="s">
        <v>1</v>
      </c>
      <c r="L1623" s="245"/>
      <c r="M1623" s="249"/>
      <c r="N1623" s="250"/>
      <c r="O1623" s="250"/>
      <c r="P1623" s="250"/>
      <c r="Q1623" s="250"/>
      <c r="R1623" s="250"/>
      <c r="S1623" s="250"/>
      <c r="T1623" s="251"/>
      <c r="AT1623" s="247" t="s">
        <v>142</v>
      </c>
      <c r="AU1623" s="247" t="s">
        <v>83</v>
      </c>
      <c r="AV1623" s="244" t="s">
        <v>81</v>
      </c>
      <c r="AW1623" s="244" t="s">
        <v>30</v>
      </c>
      <c r="AX1623" s="244" t="s">
        <v>73</v>
      </c>
      <c r="AY1623" s="247" t="s">
        <v>134</v>
      </c>
    </row>
    <row r="1624" spans="1:65" s="252" customFormat="1" x14ac:dyDescent="0.4">
      <c r="B1624" s="253"/>
      <c r="D1624" s="246" t="s">
        <v>142</v>
      </c>
      <c r="E1624" s="254" t="s">
        <v>1</v>
      </c>
      <c r="F1624" s="255" t="s">
        <v>266</v>
      </c>
      <c r="H1624" s="256">
        <v>-11.856</v>
      </c>
      <c r="L1624" s="253"/>
      <c r="M1624" s="257"/>
      <c r="N1624" s="258"/>
      <c r="O1624" s="258"/>
      <c r="P1624" s="258"/>
      <c r="Q1624" s="258"/>
      <c r="R1624" s="258"/>
      <c r="S1624" s="258"/>
      <c r="T1624" s="259"/>
      <c r="AT1624" s="254" t="s">
        <v>142</v>
      </c>
      <c r="AU1624" s="254" t="s">
        <v>83</v>
      </c>
      <c r="AV1624" s="252" t="s">
        <v>83</v>
      </c>
      <c r="AW1624" s="252" t="s">
        <v>30</v>
      </c>
      <c r="AX1624" s="252" t="s">
        <v>73</v>
      </c>
      <c r="AY1624" s="254" t="s">
        <v>134</v>
      </c>
    </row>
    <row r="1625" spans="1:65" s="252" customFormat="1" x14ac:dyDescent="0.4">
      <c r="B1625" s="253"/>
      <c r="D1625" s="246" t="s">
        <v>142</v>
      </c>
      <c r="E1625" s="254" t="s">
        <v>1</v>
      </c>
      <c r="F1625" s="255" t="s">
        <v>188</v>
      </c>
      <c r="H1625" s="256">
        <v>-2.02</v>
      </c>
      <c r="L1625" s="253"/>
      <c r="M1625" s="257"/>
      <c r="N1625" s="258"/>
      <c r="O1625" s="258"/>
      <c r="P1625" s="258"/>
      <c r="Q1625" s="258"/>
      <c r="R1625" s="258"/>
      <c r="S1625" s="258"/>
      <c r="T1625" s="259"/>
      <c r="AT1625" s="254" t="s">
        <v>142</v>
      </c>
      <c r="AU1625" s="254" t="s">
        <v>83</v>
      </c>
      <c r="AV1625" s="252" t="s">
        <v>83</v>
      </c>
      <c r="AW1625" s="252" t="s">
        <v>30</v>
      </c>
      <c r="AX1625" s="252" t="s">
        <v>73</v>
      </c>
      <c r="AY1625" s="254" t="s">
        <v>134</v>
      </c>
    </row>
    <row r="1626" spans="1:65" s="244" customFormat="1" x14ac:dyDescent="0.4">
      <c r="B1626" s="245"/>
      <c r="D1626" s="246" t="s">
        <v>142</v>
      </c>
      <c r="E1626" s="247" t="s">
        <v>1</v>
      </c>
      <c r="F1626" s="248" t="s">
        <v>869</v>
      </c>
      <c r="H1626" s="247" t="s">
        <v>1</v>
      </c>
      <c r="L1626" s="245"/>
      <c r="M1626" s="249"/>
      <c r="N1626" s="250"/>
      <c r="O1626" s="250"/>
      <c r="P1626" s="250"/>
      <c r="Q1626" s="250"/>
      <c r="R1626" s="250"/>
      <c r="S1626" s="250"/>
      <c r="T1626" s="251"/>
      <c r="AT1626" s="247" t="s">
        <v>142</v>
      </c>
      <c r="AU1626" s="247" t="s">
        <v>83</v>
      </c>
      <c r="AV1626" s="244" t="s">
        <v>81</v>
      </c>
      <c r="AW1626" s="244" t="s">
        <v>30</v>
      </c>
      <c r="AX1626" s="244" t="s">
        <v>73</v>
      </c>
      <c r="AY1626" s="247" t="s">
        <v>134</v>
      </c>
    </row>
    <row r="1627" spans="1:65" s="252" customFormat="1" x14ac:dyDescent="0.4">
      <c r="B1627" s="253"/>
      <c r="D1627" s="246" t="s">
        <v>142</v>
      </c>
      <c r="E1627" s="254" t="s">
        <v>1</v>
      </c>
      <c r="F1627" s="255" t="s">
        <v>216</v>
      </c>
      <c r="H1627" s="256">
        <v>63.2</v>
      </c>
      <c r="L1627" s="253"/>
      <c r="M1627" s="257"/>
      <c r="N1627" s="258"/>
      <c r="O1627" s="258"/>
      <c r="P1627" s="258"/>
      <c r="Q1627" s="258"/>
      <c r="R1627" s="258"/>
      <c r="S1627" s="258"/>
      <c r="T1627" s="259"/>
      <c r="AT1627" s="254" t="s">
        <v>142</v>
      </c>
      <c r="AU1627" s="254" t="s">
        <v>83</v>
      </c>
      <c r="AV1627" s="252" t="s">
        <v>83</v>
      </c>
      <c r="AW1627" s="252" t="s">
        <v>30</v>
      </c>
      <c r="AX1627" s="252" t="s">
        <v>73</v>
      </c>
      <c r="AY1627" s="254" t="s">
        <v>134</v>
      </c>
    </row>
    <row r="1628" spans="1:65" s="260" customFormat="1" x14ac:dyDescent="0.4">
      <c r="B1628" s="261"/>
      <c r="D1628" s="246" t="s">
        <v>142</v>
      </c>
      <c r="E1628" s="262" t="s">
        <v>1</v>
      </c>
      <c r="F1628" s="263" t="s">
        <v>164</v>
      </c>
      <c r="H1628" s="264">
        <v>470.17</v>
      </c>
      <c r="L1628" s="261"/>
      <c r="M1628" s="265"/>
      <c r="N1628" s="266"/>
      <c r="O1628" s="266"/>
      <c r="P1628" s="266"/>
      <c r="Q1628" s="266"/>
      <c r="R1628" s="266"/>
      <c r="S1628" s="266"/>
      <c r="T1628" s="267"/>
      <c r="AT1628" s="262" t="s">
        <v>142</v>
      </c>
      <c r="AU1628" s="262" t="s">
        <v>83</v>
      </c>
      <c r="AV1628" s="260" t="s">
        <v>140</v>
      </c>
      <c r="AW1628" s="260" t="s">
        <v>30</v>
      </c>
      <c r="AX1628" s="260" t="s">
        <v>81</v>
      </c>
      <c r="AY1628" s="262" t="s">
        <v>134</v>
      </c>
    </row>
    <row r="1629" spans="1:65" s="152" customFormat="1" ht="33" customHeight="1" x14ac:dyDescent="0.4">
      <c r="A1629" s="149"/>
      <c r="B1629" s="150"/>
      <c r="C1629" s="230" t="s">
        <v>883</v>
      </c>
      <c r="D1629" s="230" t="s">
        <v>136</v>
      </c>
      <c r="E1629" s="231" t="s">
        <v>884</v>
      </c>
      <c r="F1629" s="232" t="s">
        <v>885</v>
      </c>
      <c r="G1629" s="233" t="s">
        <v>175</v>
      </c>
      <c r="H1629" s="234">
        <v>470.17</v>
      </c>
      <c r="I1629" s="75">
        <v>70</v>
      </c>
      <c r="J1629" s="235">
        <f>ROUND(I1629*H1629,2)</f>
        <v>32911.9</v>
      </c>
      <c r="K1629" s="236"/>
      <c r="L1629" s="150"/>
      <c r="M1629" s="237" t="s">
        <v>1</v>
      </c>
      <c r="N1629" s="238" t="s">
        <v>38</v>
      </c>
      <c r="O1629" s="239"/>
      <c r="P1629" s="240">
        <f>O1629*H1629</f>
        <v>0</v>
      </c>
      <c r="Q1629" s="240">
        <v>2.5999999999999998E-4</v>
      </c>
      <c r="R1629" s="240">
        <f>Q1629*H1629</f>
        <v>0.1222442</v>
      </c>
      <c r="S1629" s="240">
        <v>0</v>
      </c>
      <c r="T1629" s="241">
        <f>S1629*H1629</f>
        <v>0</v>
      </c>
      <c r="U1629" s="149"/>
      <c r="V1629" s="149"/>
      <c r="W1629" s="149"/>
      <c r="X1629" s="149"/>
      <c r="Y1629" s="149"/>
      <c r="Z1629" s="149"/>
      <c r="AA1629" s="149"/>
      <c r="AB1629" s="149"/>
      <c r="AC1629" s="149"/>
      <c r="AD1629" s="149"/>
      <c r="AE1629" s="149"/>
      <c r="AR1629" s="242" t="s">
        <v>307</v>
      </c>
      <c r="AT1629" s="242" t="s">
        <v>136</v>
      </c>
      <c r="AU1629" s="242" t="s">
        <v>83</v>
      </c>
      <c r="AY1629" s="142" t="s">
        <v>134</v>
      </c>
      <c r="BE1629" s="243">
        <f>IF(N1629="základní",J1629,0)</f>
        <v>32911.9</v>
      </c>
      <c r="BF1629" s="243">
        <f>IF(N1629="snížená",J1629,0)</f>
        <v>0</v>
      </c>
      <c r="BG1629" s="243">
        <f>IF(N1629="zákl. přenesená",J1629,0)</f>
        <v>0</v>
      </c>
      <c r="BH1629" s="243">
        <f>IF(N1629="sníž. přenesená",J1629,0)</f>
        <v>0</v>
      </c>
      <c r="BI1629" s="243">
        <f>IF(N1629="nulová",J1629,0)</f>
        <v>0</v>
      </c>
      <c r="BJ1629" s="142" t="s">
        <v>81</v>
      </c>
      <c r="BK1629" s="243">
        <f>ROUND(I1629*H1629,2)</f>
        <v>32911.9</v>
      </c>
      <c r="BL1629" s="142" t="s">
        <v>307</v>
      </c>
      <c r="BM1629" s="242" t="s">
        <v>886</v>
      </c>
    </row>
    <row r="1630" spans="1:65" s="244" customFormat="1" x14ac:dyDescent="0.4">
      <c r="B1630" s="245"/>
      <c r="D1630" s="246" t="s">
        <v>142</v>
      </c>
      <c r="E1630" s="247" t="s">
        <v>1</v>
      </c>
      <c r="F1630" s="248" t="s">
        <v>200</v>
      </c>
      <c r="H1630" s="247" t="s">
        <v>1</v>
      </c>
      <c r="L1630" s="245"/>
      <c r="M1630" s="249"/>
      <c r="N1630" s="250"/>
      <c r="O1630" s="250"/>
      <c r="P1630" s="250"/>
      <c r="Q1630" s="250"/>
      <c r="R1630" s="250"/>
      <c r="S1630" s="250"/>
      <c r="T1630" s="251"/>
      <c r="AT1630" s="247" t="s">
        <v>142</v>
      </c>
      <c r="AU1630" s="247" t="s">
        <v>83</v>
      </c>
      <c r="AV1630" s="244" t="s">
        <v>81</v>
      </c>
      <c r="AW1630" s="244" t="s">
        <v>30</v>
      </c>
      <c r="AX1630" s="244" t="s">
        <v>73</v>
      </c>
      <c r="AY1630" s="247" t="s">
        <v>134</v>
      </c>
    </row>
    <row r="1631" spans="1:65" s="252" customFormat="1" x14ac:dyDescent="0.4">
      <c r="B1631" s="253"/>
      <c r="D1631" s="246" t="s">
        <v>142</v>
      </c>
      <c r="E1631" s="254" t="s">
        <v>1</v>
      </c>
      <c r="F1631" s="255" t="s">
        <v>880</v>
      </c>
      <c r="H1631" s="256">
        <v>16.260999999999999</v>
      </c>
      <c r="L1631" s="253"/>
      <c r="M1631" s="257"/>
      <c r="N1631" s="258"/>
      <c r="O1631" s="258"/>
      <c r="P1631" s="258"/>
      <c r="Q1631" s="258"/>
      <c r="R1631" s="258"/>
      <c r="S1631" s="258"/>
      <c r="T1631" s="259"/>
      <c r="AT1631" s="254" t="s">
        <v>142</v>
      </c>
      <c r="AU1631" s="254" t="s">
        <v>83</v>
      </c>
      <c r="AV1631" s="252" t="s">
        <v>83</v>
      </c>
      <c r="AW1631" s="252" t="s">
        <v>30</v>
      </c>
      <c r="AX1631" s="252" t="s">
        <v>73</v>
      </c>
      <c r="AY1631" s="254" t="s">
        <v>134</v>
      </c>
    </row>
    <row r="1632" spans="1:65" s="244" customFormat="1" x14ac:dyDescent="0.4">
      <c r="B1632" s="245"/>
      <c r="D1632" s="246" t="s">
        <v>142</v>
      </c>
      <c r="E1632" s="247" t="s">
        <v>1</v>
      </c>
      <c r="F1632" s="248" t="s">
        <v>881</v>
      </c>
      <c r="H1632" s="247" t="s">
        <v>1</v>
      </c>
      <c r="L1632" s="245"/>
      <c r="M1632" s="249"/>
      <c r="N1632" s="250"/>
      <c r="O1632" s="250"/>
      <c r="P1632" s="250"/>
      <c r="Q1632" s="250"/>
      <c r="R1632" s="250"/>
      <c r="S1632" s="250"/>
      <c r="T1632" s="251"/>
      <c r="AT1632" s="247" t="s">
        <v>142</v>
      </c>
      <c r="AU1632" s="247" t="s">
        <v>83</v>
      </c>
      <c r="AV1632" s="244" t="s">
        <v>81</v>
      </c>
      <c r="AW1632" s="244" t="s">
        <v>30</v>
      </c>
      <c r="AX1632" s="244" t="s">
        <v>73</v>
      </c>
      <c r="AY1632" s="247" t="s">
        <v>134</v>
      </c>
    </row>
    <row r="1633" spans="2:51" s="244" customFormat="1" x14ac:dyDescent="0.4">
      <c r="B1633" s="245"/>
      <c r="D1633" s="246" t="s">
        <v>142</v>
      </c>
      <c r="E1633" s="247" t="s">
        <v>1</v>
      </c>
      <c r="F1633" s="248" t="s">
        <v>187</v>
      </c>
      <c r="H1633" s="247" t="s">
        <v>1</v>
      </c>
      <c r="L1633" s="245"/>
      <c r="M1633" s="249"/>
      <c r="N1633" s="250"/>
      <c r="O1633" s="250"/>
      <c r="P1633" s="250"/>
      <c r="Q1633" s="250"/>
      <c r="R1633" s="250"/>
      <c r="S1633" s="250"/>
      <c r="T1633" s="251"/>
      <c r="AT1633" s="247" t="s">
        <v>142</v>
      </c>
      <c r="AU1633" s="247" t="s">
        <v>83</v>
      </c>
      <c r="AV1633" s="244" t="s">
        <v>81</v>
      </c>
      <c r="AW1633" s="244" t="s">
        <v>30</v>
      </c>
      <c r="AX1633" s="244" t="s">
        <v>73</v>
      </c>
      <c r="AY1633" s="247" t="s">
        <v>134</v>
      </c>
    </row>
    <row r="1634" spans="2:51" s="252" customFormat="1" x14ac:dyDescent="0.4">
      <c r="B1634" s="253"/>
      <c r="D1634" s="246" t="s">
        <v>142</v>
      </c>
      <c r="E1634" s="254" t="s">
        <v>1</v>
      </c>
      <c r="F1634" s="255" t="s">
        <v>882</v>
      </c>
      <c r="H1634" s="256">
        <v>-6.06</v>
      </c>
      <c r="L1634" s="253"/>
      <c r="M1634" s="257"/>
      <c r="N1634" s="258"/>
      <c r="O1634" s="258"/>
      <c r="P1634" s="258"/>
      <c r="Q1634" s="258"/>
      <c r="R1634" s="258"/>
      <c r="S1634" s="258"/>
      <c r="T1634" s="259"/>
      <c r="AT1634" s="254" t="s">
        <v>142</v>
      </c>
      <c r="AU1634" s="254" t="s">
        <v>83</v>
      </c>
      <c r="AV1634" s="252" t="s">
        <v>83</v>
      </c>
      <c r="AW1634" s="252" t="s">
        <v>30</v>
      </c>
      <c r="AX1634" s="252" t="s">
        <v>73</v>
      </c>
      <c r="AY1634" s="254" t="s">
        <v>134</v>
      </c>
    </row>
    <row r="1635" spans="2:51" s="244" customFormat="1" x14ac:dyDescent="0.4">
      <c r="B1635" s="245"/>
      <c r="D1635" s="246" t="s">
        <v>142</v>
      </c>
      <c r="E1635" s="247" t="s">
        <v>1</v>
      </c>
      <c r="F1635" s="248" t="s">
        <v>869</v>
      </c>
      <c r="H1635" s="247" t="s">
        <v>1</v>
      </c>
      <c r="L1635" s="245"/>
      <c r="M1635" s="249"/>
      <c r="N1635" s="250"/>
      <c r="O1635" s="250"/>
      <c r="P1635" s="250"/>
      <c r="Q1635" s="250"/>
      <c r="R1635" s="250"/>
      <c r="S1635" s="250"/>
      <c r="T1635" s="251"/>
      <c r="AT1635" s="247" t="s">
        <v>142</v>
      </c>
      <c r="AU1635" s="247" t="s">
        <v>83</v>
      </c>
      <c r="AV1635" s="244" t="s">
        <v>81</v>
      </c>
      <c r="AW1635" s="244" t="s">
        <v>30</v>
      </c>
      <c r="AX1635" s="244" t="s">
        <v>73</v>
      </c>
      <c r="AY1635" s="247" t="s">
        <v>134</v>
      </c>
    </row>
    <row r="1636" spans="2:51" s="252" customFormat="1" x14ac:dyDescent="0.4">
      <c r="B1636" s="253"/>
      <c r="D1636" s="246" t="s">
        <v>142</v>
      </c>
      <c r="E1636" s="254" t="s">
        <v>1</v>
      </c>
      <c r="F1636" s="255" t="s">
        <v>201</v>
      </c>
      <c r="H1636" s="256">
        <v>5.48</v>
      </c>
      <c r="L1636" s="253"/>
      <c r="M1636" s="257"/>
      <c r="N1636" s="258"/>
      <c r="O1636" s="258"/>
      <c r="P1636" s="258"/>
      <c r="Q1636" s="258"/>
      <c r="R1636" s="258"/>
      <c r="S1636" s="258"/>
      <c r="T1636" s="259"/>
      <c r="AT1636" s="254" t="s">
        <v>142</v>
      </c>
      <c r="AU1636" s="254" t="s">
        <v>83</v>
      </c>
      <c r="AV1636" s="252" t="s">
        <v>83</v>
      </c>
      <c r="AW1636" s="252" t="s">
        <v>30</v>
      </c>
      <c r="AX1636" s="252" t="s">
        <v>73</v>
      </c>
      <c r="AY1636" s="254" t="s">
        <v>134</v>
      </c>
    </row>
    <row r="1637" spans="2:51" s="244" customFormat="1" x14ac:dyDescent="0.4">
      <c r="B1637" s="245"/>
      <c r="D1637" s="246" t="s">
        <v>142</v>
      </c>
      <c r="E1637" s="247" t="s">
        <v>1</v>
      </c>
      <c r="F1637" s="248" t="s">
        <v>202</v>
      </c>
      <c r="H1637" s="247" t="s">
        <v>1</v>
      </c>
      <c r="L1637" s="245"/>
      <c r="M1637" s="249"/>
      <c r="N1637" s="250"/>
      <c r="O1637" s="250"/>
      <c r="P1637" s="250"/>
      <c r="Q1637" s="250"/>
      <c r="R1637" s="250"/>
      <c r="S1637" s="250"/>
      <c r="T1637" s="251"/>
      <c r="AT1637" s="247" t="s">
        <v>142</v>
      </c>
      <c r="AU1637" s="247" t="s">
        <v>83</v>
      </c>
      <c r="AV1637" s="244" t="s">
        <v>81</v>
      </c>
      <c r="AW1637" s="244" t="s">
        <v>30</v>
      </c>
      <c r="AX1637" s="244" t="s">
        <v>73</v>
      </c>
      <c r="AY1637" s="247" t="s">
        <v>134</v>
      </c>
    </row>
    <row r="1638" spans="2:51" s="252" customFormat="1" x14ac:dyDescent="0.4">
      <c r="B1638" s="253"/>
      <c r="D1638" s="246" t="s">
        <v>142</v>
      </c>
      <c r="E1638" s="254" t="s">
        <v>1</v>
      </c>
      <c r="F1638" s="255" t="s">
        <v>237</v>
      </c>
      <c r="H1638" s="256">
        <v>32.499000000000002</v>
      </c>
      <c r="L1638" s="253"/>
      <c r="M1638" s="257"/>
      <c r="N1638" s="258"/>
      <c r="O1638" s="258"/>
      <c r="P1638" s="258"/>
      <c r="Q1638" s="258"/>
      <c r="R1638" s="258"/>
      <c r="S1638" s="258"/>
      <c r="T1638" s="259"/>
      <c r="AT1638" s="254" t="s">
        <v>142</v>
      </c>
      <c r="AU1638" s="254" t="s">
        <v>83</v>
      </c>
      <c r="AV1638" s="252" t="s">
        <v>83</v>
      </c>
      <c r="AW1638" s="252" t="s">
        <v>30</v>
      </c>
      <c r="AX1638" s="252" t="s">
        <v>73</v>
      </c>
      <c r="AY1638" s="254" t="s">
        <v>134</v>
      </c>
    </row>
    <row r="1639" spans="2:51" s="252" customFormat="1" x14ac:dyDescent="0.4">
      <c r="B1639" s="253"/>
      <c r="D1639" s="246" t="s">
        <v>142</v>
      </c>
      <c r="E1639" s="254" t="s">
        <v>1</v>
      </c>
      <c r="F1639" s="255" t="s">
        <v>238</v>
      </c>
      <c r="H1639" s="256">
        <v>5.75</v>
      </c>
      <c r="L1639" s="253"/>
      <c r="M1639" s="257"/>
      <c r="N1639" s="258"/>
      <c r="O1639" s="258"/>
      <c r="P1639" s="258"/>
      <c r="Q1639" s="258"/>
      <c r="R1639" s="258"/>
      <c r="S1639" s="258"/>
      <c r="T1639" s="259"/>
      <c r="AT1639" s="254" t="s">
        <v>142</v>
      </c>
      <c r="AU1639" s="254" t="s">
        <v>83</v>
      </c>
      <c r="AV1639" s="252" t="s">
        <v>83</v>
      </c>
      <c r="AW1639" s="252" t="s">
        <v>30</v>
      </c>
      <c r="AX1639" s="252" t="s">
        <v>73</v>
      </c>
      <c r="AY1639" s="254" t="s">
        <v>134</v>
      </c>
    </row>
    <row r="1640" spans="2:51" s="244" customFormat="1" x14ac:dyDescent="0.4">
      <c r="B1640" s="245"/>
      <c r="D1640" s="246" t="s">
        <v>142</v>
      </c>
      <c r="E1640" s="247" t="s">
        <v>1</v>
      </c>
      <c r="F1640" s="248" t="s">
        <v>187</v>
      </c>
      <c r="H1640" s="247" t="s">
        <v>1</v>
      </c>
      <c r="L1640" s="245"/>
      <c r="M1640" s="249"/>
      <c r="N1640" s="250"/>
      <c r="O1640" s="250"/>
      <c r="P1640" s="250"/>
      <c r="Q1640" s="250"/>
      <c r="R1640" s="250"/>
      <c r="S1640" s="250"/>
      <c r="T1640" s="251"/>
      <c r="AT1640" s="247" t="s">
        <v>142</v>
      </c>
      <c r="AU1640" s="247" t="s">
        <v>83</v>
      </c>
      <c r="AV1640" s="244" t="s">
        <v>81</v>
      </c>
      <c r="AW1640" s="244" t="s">
        <v>30</v>
      </c>
      <c r="AX1640" s="244" t="s">
        <v>73</v>
      </c>
      <c r="AY1640" s="247" t="s">
        <v>134</v>
      </c>
    </row>
    <row r="1641" spans="2:51" s="252" customFormat="1" x14ac:dyDescent="0.4">
      <c r="B1641" s="253"/>
      <c r="D1641" s="246" t="s">
        <v>142</v>
      </c>
      <c r="E1641" s="254" t="s">
        <v>1</v>
      </c>
      <c r="F1641" s="255" t="s">
        <v>239</v>
      </c>
      <c r="H1641" s="256">
        <v>-36.36</v>
      </c>
      <c r="L1641" s="253"/>
      <c r="M1641" s="257"/>
      <c r="N1641" s="258"/>
      <c r="O1641" s="258"/>
      <c r="P1641" s="258"/>
      <c r="Q1641" s="258"/>
      <c r="R1641" s="258"/>
      <c r="S1641" s="258"/>
      <c r="T1641" s="259"/>
      <c r="AT1641" s="254" t="s">
        <v>142</v>
      </c>
      <c r="AU1641" s="254" t="s">
        <v>83</v>
      </c>
      <c r="AV1641" s="252" t="s">
        <v>83</v>
      </c>
      <c r="AW1641" s="252" t="s">
        <v>30</v>
      </c>
      <c r="AX1641" s="252" t="s">
        <v>73</v>
      </c>
      <c r="AY1641" s="254" t="s">
        <v>134</v>
      </c>
    </row>
    <row r="1642" spans="2:51" s="244" customFormat="1" x14ac:dyDescent="0.4">
      <c r="B1642" s="245"/>
      <c r="D1642" s="246" t="s">
        <v>142</v>
      </c>
      <c r="E1642" s="247" t="s">
        <v>1</v>
      </c>
      <c r="F1642" s="248" t="s">
        <v>869</v>
      </c>
      <c r="H1642" s="247" t="s">
        <v>1</v>
      </c>
      <c r="L1642" s="245"/>
      <c r="M1642" s="249"/>
      <c r="N1642" s="250"/>
      <c r="O1642" s="250"/>
      <c r="P1642" s="250"/>
      <c r="Q1642" s="250"/>
      <c r="R1642" s="250"/>
      <c r="S1642" s="250"/>
      <c r="T1642" s="251"/>
      <c r="AT1642" s="247" t="s">
        <v>142</v>
      </c>
      <c r="AU1642" s="247" t="s">
        <v>83</v>
      </c>
      <c r="AV1642" s="244" t="s">
        <v>81</v>
      </c>
      <c r="AW1642" s="244" t="s">
        <v>30</v>
      </c>
      <c r="AX1642" s="244" t="s">
        <v>73</v>
      </c>
      <c r="AY1642" s="247" t="s">
        <v>134</v>
      </c>
    </row>
    <row r="1643" spans="2:51" s="252" customFormat="1" x14ac:dyDescent="0.4">
      <c r="B1643" s="253"/>
      <c r="D1643" s="246" t="s">
        <v>142</v>
      </c>
      <c r="E1643" s="254" t="s">
        <v>1</v>
      </c>
      <c r="F1643" s="255" t="s">
        <v>203</v>
      </c>
      <c r="H1643" s="256">
        <v>8.5</v>
      </c>
      <c r="L1643" s="253"/>
      <c r="M1643" s="257"/>
      <c r="N1643" s="258"/>
      <c r="O1643" s="258"/>
      <c r="P1643" s="258"/>
      <c r="Q1643" s="258"/>
      <c r="R1643" s="258"/>
      <c r="S1643" s="258"/>
      <c r="T1643" s="259"/>
      <c r="AT1643" s="254" t="s">
        <v>142</v>
      </c>
      <c r="AU1643" s="254" t="s">
        <v>83</v>
      </c>
      <c r="AV1643" s="252" t="s">
        <v>83</v>
      </c>
      <c r="AW1643" s="252" t="s">
        <v>30</v>
      </c>
      <c r="AX1643" s="252" t="s">
        <v>73</v>
      </c>
      <c r="AY1643" s="254" t="s">
        <v>134</v>
      </c>
    </row>
    <row r="1644" spans="2:51" s="244" customFormat="1" x14ac:dyDescent="0.4">
      <c r="B1644" s="245"/>
      <c r="D1644" s="246" t="s">
        <v>142</v>
      </c>
      <c r="E1644" s="247" t="s">
        <v>1</v>
      </c>
      <c r="F1644" s="248" t="s">
        <v>144</v>
      </c>
      <c r="H1644" s="247" t="s">
        <v>1</v>
      </c>
      <c r="L1644" s="245"/>
      <c r="M1644" s="249"/>
      <c r="N1644" s="250"/>
      <c r="O1644" s="250"/>
      <c r="P1644" s="250"/>
      <c r="Q1644" s="250"/>
      <c r="R1644" s="250"/>
      <c r="S1644" s="250"/>
      <c r="T1644" s="251"/>
      <c r="AT1644" s="247" t="s">
        <v>142</v>
      </c>
      <c r="AU1644" s="247" t="s">
        <v>83</v>
      </c>
      <c r="AV1644" s="244" t="s">
        <v>81</v>
      </c>
      <c r="AW1644" s="244" t="s">
        <v>30</v>
      </c>
      <c r="AX1644" s="244" t="s">
        <v>73</v>
      </c>
      <c r="AY1644" s="247" t="s">
        <v>134</v>
      </c>
    </row>
    <row r="1645" spans="2:51" s="252" customFormat="1" x14ac:dyDescent="0.4">
      <c r="B1645" s="253"/>
      <c r="D1645" s="246" t="s">
        <v>142</v>
      </c>
      <c r="E1645" s="254" t="s">
        <v>1</v>
      </c>
      <c r="F1645" s="255" t="s">
        <v>240</v>
      </c>
      <c r="H1645" s="256">
        <v>0.45800000000000002</v>
      </c>
      <c r="L1645" s="253"/>
      <c r="M1645" s="257"/>
      <c r="N1645" s="258"/>
      <c r="O1645" s="258"/>
      <c r="P1645" s="258"/>
      <c r="Q1645" s="258"/>
      <c r="R1645" s="258"/>
      <c r="S1645" s="258"/>
      <c r="T1645" s="259"/>
      <c r="AT1645" s="254" t="s">
        <v>142</v>
      </c>
      <c r="AU1645" s="254" t="s">
        <v>83</v>
      </c>
      <c r="AV1645" s="252" t="s">
        <v>83</v>
      </c>
      <c r="AW1645" s="252" t="s">
        <v>30</v>
      </c>
      <c r="AX1645" s="252" t="s">
        <v>73</v>
      </c>
      <c r="AY1645" s="254" t="s">
        <v>134</v>
      </c>
    </row>
    <row r="1646" spans="2:51" s="252" customFormat="1" x14ac:dyDescent="0.4">
      <c r="B1646" s="253"/>
      <c r="D1646" s="246" t="s">
        <v>142</v>
      </c>
      <c r="E1646" s="254" t="s">
        <v>1</v>
      </c>
      <c r="F1646" s="255" t="s">
        <v>241</v>
      </c>
      <c r="H1646" s="256">
        <v>0.38500000000000001</v>
      </c>
      <c r="L1646" s="253"/>
      <c r="M1646" s="257"/>
      <c r="N1646" s="258"/>
      <c r="O1646" s="258"/>
      <c r="P1646" s="258"/>
      <c r="Q1646" s="258"/>
      <c r="R1646" s="258"/>
      <c r="S1646" s="258"/>
      <c r="T1646" s="259"/>
      <c r="AT1646" s="254" t="s">
        <v>142</v>
      </c>
      <c r="AU1646" s="254" t="s">
        <v>83</v>
      </c>
      <c r="AV1646" s="252" t="s">
        <v>83</v>
      </c>
      <c r="AW1646" s="252" t="s">
        <v>30</v>
      </c>
      <c r="AX1646" s="252" t="s">
        <v>73</v>
      </c>
      <c r="AY1646" s="254" t="s">
        <v>134</v>
      </c>
    </row>
    <row r="1647" spans="2:51" s="244" customFormat="1" x14ac:dyDescent="0.4">
      <c r="B1647" s="245"/>
      <c r="D1647" s="246" t="s">
        <v>142</v>
      </c>
      <c r="E1647" s="247" t="s">
        <v>1</v>
      </c>
      <c r="F1647" s="248" t="s">
        <v>869</v>
      </c>
      <c r="H1647" s="247" t="s">
        <v>1</v>
      </c>
      <c r="L1647" s="245"/>
      <c r="M1647" s="249"/>
      <c r="N1647" s="250"/>
      <c r="O1647" s="250"/>
      <c r="P1647" s="250"/>
      <c r="Q1647" s="250"/>
      <c r="R1647" s="250"/>
      <c r="S1647" s="250"/>
      <c r="T1647" s="251"/>
      <c r="AT1647" s="247" t="s">
        <v>142</v>
      </c>
      <c r="AU1647" s="247" t="s">
        <v>83</v>
      </c>
      <c r="AV1647" s="244" t="s">
        <v>81</v>
      </c>
      <c r="AW1647" s="244" t="s">
        <v>30</v>
      </c>
      <c r="AX1647" s="244" t="s">
        <v>73</v>
      </c>
      <c r="AY1647" s="247" t="s">
        <v>134</v>
      </c>
    </row>
    <row r="1648" spans="2:51" s="252" customFormat="1" x14ac:dyDescent="0.4">
      <c r="B1648" s="253"/>
      <c r="D1648" s="246" t="s">
        <v>142</v>
      </c>
      <c r="E1648" s="254" t="s">
        <v>1</v>
      </c>
      <c r="F1648" s="255" t="s">
        <v>204</v>
      </c>
      <c r="H1648" s="256">
        <v>4.29</v>
      </c>
      <c r="L1648" s="253"/>
      <c r="M1648" s="257"/>
      <c r="N1648" s="258"/>
      <c r="O1648" s="258"/>
      <c r="P1648" s="258"/>
      <c r="Q1648" s="258"/>
      <c r="R1648" s="258"/>
      <c r="S1648" s="258"/>
      <c r="T1648" s="259"/>
      <c r="AT1648" s="254" t="s">
        <v>142</v>
      </c>
      <c r="AU1648" s="254" t="s">
        <v>83</v>
      </c>
      <c r="AV1648" s="252" t="s">
        <v>83</v>
      </c>
      <c r="AW1648" s="252" t="s">
        <v>30</v>
      </c>
      <c r="AX1648" s="252" t="s">
        <v>73</v>
      </c>
      <c r="AY1648" s="254" t="s">
        <v>134</v>
      </c>
    </row>
    <row r="1649" spans="2:51" s="244" customFormat="1" x14ac:dyDescent="0.4">
      <c r="B1649" s="245"/>
      <c r="D1649" s="246" t="s">
        <v>142</v>
      </c>
      <c r="E1649" s="247" t="s">
        <v>1</v>
      </c>
      <c r="F1649" s="248" t="s">
        <v>146</v>
      </c>
      <c r="H1649" s="247" t="s">
        <v>1</v>
      </c>
      <c r="L1649" s="245"/>
      <c r="M1649" s="249"/>
      <c r="N1649" s="250"/>
      <c r="O1649" s="250"/>
      <c r="P1649" s="250"/>
      <c r="Q1649" s="250"/>
      <c r="R1649" s="250"/>
      <c r="S1649" s="250"/>
      <c r="T1649" s="251"/>
      <c r="AT1649" s="247" t="s">
        <v>142</v>
      </c>
      <c r="AU1649" s="247" t="s">
        <v>83</v>
      </c>
      <c r="AV1649" s="244" t="s">
        <v>81</v>
      </c>
      <c r="AW1649" s="244" t="s">
        <v>30</v>
      </c>
      <c r="AX1649" s="244" t="s">
        <v>73</v>
      </c>
      <c r="AY1649" s="247" t="s">
        <v>134</v>
      </c>
    </row>
    <row r="1650" spans="2:51" s="252" customFormat="1" x14ac:dyDescent="0.4">
      <c r="B1650" s="253"/>
      <c r="D1650" s="246" t="s">
        <v>142</v>
      </c>
      <c r="E1650" s="254" t="s">
        <v>1</v>
      </c>
      <c r="F1650" s="255" t="s">
        <v>242</v>
      </c>
      <c r="H1650" s="256">
        <v>0.38800000000000001</v>
      </c>
      <c r="L1650" s="253"/>
      <c r="M1650" s="257"/>
      <c r="N1650" s="258"/>
      <c r="O1650" s="258"/>
      <c r="P1650" s="258"/>
      <c r="Q1650" s="258"/>
      <c r="R1650" s="258"/>
      <c r="S1650" s="258"/>
      <c r="T1650" s="259"/>
      <c r="AT1650" s="254" t="s">
        <v>142</v>
      </c>
      <c r="AU1650" s="254" t="s">
        <v>83</v>
      </c>
      <c r="AV1650" s="252" t="s">
        <v>83</v>
      </c>
      <c r="AW1650" s="252" t="s">
        <v>30</v>
      </c>
      <c r="AX1650" s="252" t="s">
        <v>73</v>
      </c>
      <c r="AY1650" s="254" t="s">
        <v>134</v>
      </c>
    </row>
    <row r="1651" spans="2:51" s="252" customFormat="1" x14ac:dyDescent="0.4">
      <c r="B1651" s="253"/>
      <c r="D1651" s="246" t="s">
        <v>142</v>
      </c>
      <c r="E1651" s="254" t="s">
        <v>1</v>
      </c>
      <c r="F1651" s="255" t="s">
        <v>243</v>
      </c>
      <c r="H1651" s="256">
        <v>0.315</v>
      </c>
      <c r="L1651" s="253"/>
      <c r="M1651" s="257"/>
      <c r="N1651" s="258"/>
      <c r="O1651" s="258"/>
      <c r="P1651" s="258"/>
      <c r="Q1651" s="258"/>
      <c r="R1651" s="258"/>
      <c r="S1651" s="258"/>
      <c r="T1651" s="259"/>
      <c r="AT1651" s="254" t="s">
        <v>142</v>
      </c>
      <c r="AU1651" s="254" t="s">
        <v>83</v>
      </c>
      <c r="AV1651" s="252" t="s">
        <v>83</v>
      </c>
      <c r="AW1651" s="252" t="s">
        <v>30</v>
      </c>
      <c r="AX1651" s="252" t="s">
        <v>73</v>
      </c>
      <c r="AY1651" s="254" t="s">
        <v>134</v>
      </c>
    </row>
    <row r="1652" spans="2:51" s="244" customFormat="1" x14ac:dyDescent="0.4">
      <c r="B1652" s="245"/>
      <c r="D1652" s="246" t="s">
        <v>142</v>
      </c>
      <c r="E1652" s="247" t="s">
        <v>1</v>
      </c>
      <c r="F1652" s="248" t="s">
        <v>869</v>
      </c>
      <c r="H1652" s="247" t="s">
        <v>1</v>
      </c>
      <c r="L1652" s="245"/>
      <c r="M1652" s="249"/>
      <c r="N1652" s="250"/>
      <c r="O1652" s="250"/>
      <c r="P1652" s="250"/>
      <c r="Q1652" s="250"/>
      <c r="R1652" s="250"/>
      <c r="S1652" s="250"/>
      <c r="T1652" s="251"/>
      <c r="AT1652" s="247" t="s">
        <v>142</v>
      </c>
      <c r="AU1652" s="247" t="s">
        <v>83</v>
      </c>
      <c r="AV1652" s="244" t="s">
        <v>81</v>
      </c>
      <c r="AW1652" s="244" t="s">
        <v>30</v>
      </c>
      <c r="AX1652" s="244" t="s">
        <v>73</v>
      </c>
      <c r="AY1652" s="247" t="s">
        <v>134</v>
      </c>
    </row>
    <row r="1653" spans="2:51" s="252" customFormat="1" x14ac:dyDescent="0.4">
      <c r="B1653" s="253"/>
      <c r="D1653" s="246" t="s">
        <v>142</v>
      </c>
      <c r="E1653" s="254" t="s">
        <v>1</v>
      </c>
      <c r="F1653" s="255" t="s">
        <v>205</v>
      </c>
      <c r="H1653" s="256">
        <v>4.9400000000000004</v>
      </c>
      <c r="L1653" s="253"/>
      <c r="M1653" s="257"/>
      <c r="N1653" s="258"/>
      <c r="O1653" s="258"/>
      <c r="P1653" s="258"/>
      <c r="Q1653" s="258"/>
      <c r="R1653" s="258"/>
      <c r="S1653" s="258"/>
      <c r="T1653" s="259"/>
      <c r="AT1653" s="254" t="s">
        <v>142</v>
      </c>
      <c r="AU1653" s="254" t="s">
        <v>83</v>
      </c>
      <c r="AV1653" s="252" t="s">
        <v>83</v>
      </c>
      <c r="AW1653" s="252" t="s">
        <v>30</v>
      </c>
      <c r="AX1653" s="252" t="s">
        <v>73</v>
      </c>
      <c r="AY1653" s="254" t="s">
        <v>134</v>
      </c>
    </row>
    <row r="1654" spans="2:51" s="244" customFormat="1" x14ac:dyDescent="0.4">
      <c r="B1654" s="245"/>
      <c r="D1654" s="246" t="s">
        <v>142</v>
      </c>
      <c r="E1654" s="247" t="s">
        <v>1</v>
      </c>
      <c r="F1654" s="248" t="s">
        <v>148</v>
      </c>
      <c r="H1654" s="247" t="s">
        <v>1</v>
      </c>
      <c r="L1654" s="245"/>
      <c r="M1654" s="249"/>
      <c r="N1654" s="250"/>
      <c r="O1654" s="250"/>
      <c r="P1654" s="250"/>
      <c r="Q1654" s="250"/>
      <c r="R1654" s="250"/>
      <c r="S1654" s="250"/>
      <c r="T1654" s="251"/>
      <c r="AT1654" s="247" t="s">
        <v>142</v>
      </c>
      <c r="AU1654" s="247" t="s">
        <v>83</v>
      </c>
      <c r="AV1654" s="244" t="s">
        <v>81</v>
      </c>
      <c r="AW1654" s="244" t="s">
        <v>30</v>
      </c>
      <c r="AX1654" s="244" t="s">
        <v>73</v>
      </c>
      <c r="AY1654" s="247" t="s">
        <v>134</v>
      </c>
    </row>
    <row r="1655" spans="2:51" s="252" customFormat="1" x14ac:dyDescent="0.4">
      <c r="B1655" s="253"/>
      <c r="D1655" s="246" t="s">
        <v>142</v>
      </c>
      <c r="E1655" s="254" t="s">
        <v>1</v>
      </c>
      <c r="F1655" s="255" t="s">
        <v>244</v>
      </c>
      <c r="H1655" s="256">
        <v>44.481999999999999</v>
      </c>
      <c r="L1655" s="253"/>
      <c r="M1655" s="257"/>
      <c r="N1655" s="258"/>
      <c r="O1655" s="258"/>
      <c r="P1655" s="258"/>
      <c r="Q1655" s="258"/>
      <c r="R1655" s="258"/>
      <c r="S1655" s="258"/>
      <c r="T1655" s="259"/>
      <c r="AT1655" s="254" t="s">
        <v>142</v>
      </c>
      <c r="AU1655" s="254" t="s">
        <v>83</v>
      </c>
      <c r="AV1655" s="252" t="s">
        <v>83</v>
      </c>
      <c r="AW1655" s="252" t="s">
        <v>30</v>
      </c>
      <c r="AX1655" s="252" t="s">
        <v>73</v>
      </c>
      <c r="AY1655" s="254" t="s">
        <v>134</v>
      </c>
    </row>
    <row r="1656" spans="2:51" s="252" customFormat="1" x14ac:dyDescent="0.4">
      <c r="B1656" s="253"/>
      <c r="D1656" s="246" t="s">
        <v>142</v>
      </c>
      <c r="E1656" s="254" t="s">
        <v>1</v>
      </c>
      <c r="F1656" s="255" t="s">
        <v>245</v>
      </c>
      <c r="H1656" s="256">
        <v>27.6</v>
      </c>
      <c r="L1656" s="253"/>
      <c r="M1656" s="257"/>
      <c r="N1656" s="258"/>
      <c r="O1656" s="258"/>
      <c r="P1656" s="258"/>
      <c r="Q1656" s="258"/>
      <c r="R1656" s="258"/>
      <c r="S1656" s="258"/>
      <c r="T1656" s="259"/>
      <c r="AT1656" s="254" t="s">
        <v>142</v>
      </c>
      <c r="AU1656" s="254" t="s">
        <v>83</v>
      </c>
      <c r="AV1656" s="252" t="s">
        <v>83</v>
      </c>
      <c r="AW1656" s="252" t="s">
        <v>30</v>
      </c>
      <c r="AX1656" s="252" t="s">
        <v>73</v>
      </c>
      <c r="AY1656" s="254" t="s">
        <v>134</v>
      </c>
    </row>
    <row r="1657" spans="2:51" s="244" customFormat="1" x14ac:dyDescent="0.4">
      <c r="B1657" s="245"/>
      <c r="D1657" s="246" t="s">
        <v>142</v>
      </c>
      <c r="E1657" s="247" t="s">
        <v>1</v>
      </c>
      <c r="F1657" s="248" t="s">
        <v>187</v>
      </c>
      <c r="H1657" s="247" t="s">
        <v>1</v>
      </c>
      <c r="L1657" s="245"/>
      <c r="M1657" s="249"/>
      <c r="N1657" s="250"/>
      <c r="O1657" s="250"/>
      <c r="P1657" s="250"/>
      <c r="Q1657" s="250"/>
      <c r="R1657" s="250"/>
      <c r="S1657" s="250"/>
      <c r="T1657" s="251"/>
      <c r="AT1657" s="247" t="s">
        <v>142</v>
      </c>
      <c r="AU1657" s="247" t="s">
        <v>83</v>
      </c>
      <c r="AV1657" s="244" t="s">
        <v>81</v>
      </c>
      <c r="AW1657" s="244" t="s">
        <v>30</v>
      </c>
      <c r="AX1657" s="244" t="s">
        <v>73</v>
      </c>
      <c r="AY1657" s="247" t="s">
        <v>134</v>
      </c>
    </row>
    <row r="1658" spans="2:51" s="252" customFormat="1" x14ac:dyDescent="0.4">
      <c r="B1658" s="253"/>
      <c r="D1658" s="246" t="s">
        <v>142</v>
      </c>
      <c r="E1658" s="254" t="s">
        <v>1</v>
      </c>
      <c r="F1658" s="255" t="s">
        <v>246</v>
      </c>
      <c r="H1658" s="256">
        <v>-5.4539999999999997</v>
      </c>
      <c r="L1658" s="253"/>
      <c r="M1658" s="257"/>
      <c r="N1658" s="258"/>
      <c r="O1658" s="258"/>
      <c r="P1658" s="258"/>
      <c r="Q1658" s="258"/>
      <c r="R1658" s="258"/>
      <c r="S1658" s="258"/>
      <c r="T1658" s="259"/>
      <c r="AT1658" s="254" t="s">
        <v>142</v>
      </c>
      <c r="AU1658" s="254" t="s">
        <v>83</v>
      </c>
      <c r="AV1658" s="252" t="s">
        <v>83</v>
      </c>
      <c r="AW1658" s="252" t="s">
        <v>30</v>
      </c>
      <c r="AX1658" s="252" t="s">
        <v>73</v>
      </c>
      <c r="AY1658" s="254" t="s">
        <v>134</v>
      </c>
    </row>
    <row r="1659" spans="2:51" s="244" customFormat="1" x14ac:dyDescent="0.4">
      <c r="B1659" s="245"/>
      <c r="D1659" s="246" t="s">
        <v>142</v>
      </c>
      <c r="E1659" s="247" t="s">
        <v>1</v>
      </c>
      <c r="F1659" s="248" t="s">
        <v>869</v>
      </c>
      <c r="H1659" s="247" t="s">
        <v>1</v>
      </c>
      <c r="L1659" s="245"/>
      <c r="M1659" s="249"/>
      <c r="N1659" s="250"/>
      <c r="O1659" s="250"/>
      <c r="P1659" s="250"/>
      <c r="Q1659" s="250"/>
      <c r="R1659" s="250"/>
      <c r="S1659" s="250"/>
      <c r="T1659" s="251"/>
      <c r="AT1659" s="247" t="s">
        <v>142</v>
      </c>
      <c r="AU1659" s="247" t="s">
        <v>83</v>
      </c>
      <c r="AV1659" s="244" t="s">
        <v>81</v>
      </c>
      <c r="AW1659" s="244" t="s">
        <v>30</v>
      </c>
      <c r="AX1659" s="244" t="s">
        <v>73</v>
      </c>
      <c r="AY1659" s="247" t="s">
        <v>134</v>
      </c>
    </row>
    <row r="1660" spans="2:51" s="252" customFormat="1" x14ac:dyDescent="0.4">
      <c r="B1660" s="253"/>
      <c r="D1660" s="246" t="s">
        <v>142</v>
      </c>
      <c r="E1660" s="254" t="s">
        <v>1</v>
      </c>
      <c r="F1660" s="255" t="s">
        <v>206</v>
      </c>
      <c r="H1660" s="256">
        <v>41.81</v>
      </c>
      <c r="L1660" s="253"/>
      <c r="M1660" s="257"/>
      <c r="N1660" s="258"/>
      <c r="O1660" s="258"/>
      <c r="P1660" s="258"/>
      <c r="Q1660" s="258"/>
      <c r="R1660" s="258"/>
      <c r="S1660" s="258"/>
      <c r="T1660" s="259"/>
      <c r="AT1660" s="254" t="s">
        <v>142</v>
      </c>
      <c r="AU1660" s="254" t="s">
        <v>83</v>
      </c>
      <c r="AV1660" s="252" t="s">
        <v>83</v>
      </c>
      <c r="AW1660" s="252" t="s">
        <v>30</v>
      </c>
      <c r="AX1660" s="252" t="s">
        <v>73</v>
      </c>
      <c r="AY1660" s="254" t="s">
        <v>134</v>
      </c>
    </row>
    <row r="1661" spans="2:51" s="244" customFormat="1" x14ac:dyDescent="0.4">
      <c r="B1661" s="245"/>
      <c r="D1661" s="246" t="s">
        <v>142</v>
      </c>
      <c r="E1661" s="247" t="s">
        <v>1</v>
      </c>
      <c r="F1661" s="248" t="s">
        <v>150</v>
      </c>
      <c r="H1661" s="247" t="s">
        <v>1</v>
      </c>
      <c r="L1661" s="245"/>
      <c r="M1661" s="249"/>
      <c r="N1661" s="250"/>
      <c r="O1661" s="250"/>
      <c r="P1661" s="250"/>
      <c r="Q1661" s="250"/>
      <c r="R1661" s="250"/>
      <c r="S1661" s="250"/>
      <c r="T1661" s="251"/>
      <c r="AT1661" s="247" t="s">
        <v>142</v>
      </c>
      <c r="AU1661" s="247" t="s">
        <v>83</v>
      </c>
      <c r="AV1661" s="244" t="s">
        <v>81</v>
      </c>
      <c r="AW1661" s="244" t="s">
        <v>30</v>
      </c>
      <c r="AX1661" s="244" t="s">
        <v>73</v>
      </c>
      <c r="AY1661" s="247" t="s">
        <v>134</v>
      </c>
    </row>
    <row r="1662" spans="2:51" s="252" customFormat="1" x14ac:dyDescent="0.4">
      <c r="B1662" s="253"/>
      <c r="D1662" s="246" t="s">
        <v>142</v>
      </c>
      <c r="E1662" s="254" t="s">
        <v>1</v>
      </c>
      <c r="F1662" s="255" t="s">
        <v>247</v>
      </c>
      <c r="H1662" s="256">
        <v>0.53500000000000003</v>
      </c>
      <c r="L1662" s="253"/>
      <c r="M1662" s="257"/>
      <c r="N1662" s="258"/>
      <c r="O1662" s="258"/>
      <c r="P1662" s="258"/>
      <c r="Q1662" s="258"/>
      <c r="R1662" s="258"/>
      <c r="S1662" s="258"/>
      <c r="T1662" s="259"/>
      <c r="AT1662" s="254" t="s">
        <v>142</v>
      </c>
      <c r="AU1662" s="254" t="s">
        <v>83</v>
      </c>
      <c r="AV1662" s="252" t="s">
        <v>83</v>
      </c>
      <c r="AW1662" s="252" t="s">
        <v>30</v>
      </c>
      <c r="AX1662" s="252" t="s">
        <v>73</v>
      </c>
      <c r="AY1662" s="254" t="s">
        <v>134</v>
      </c>
    </row>
    <row r="1663" spans="2:51" s="252" customFormat="1" x14ac:dyDescent="0.4">
      <c r="B1663" s="253"/>
      <c r="D1663" s="246" t="s">
        <v>142</v>
      </c>
      <c r="E1663" s="254" t="s">
        <v>1</v>
      </c>
      <c r="F1663" s="255" t="s">
        <v>248</v>
      </c>
      <c r="H1663" s="256">
        <v>0.23799999999999999</v>
      </c>
      <c r="L1663" s="253"/>
      <c r="M1663" s="257"/>
      <c r="N1663" s="258"/>
      <c r="O1663" s="258"/>
      <c r="P1663" s="258"/>
      <c r="Q1663" s="258"/>
      <c r="R1663" s="258"/>
      <c r="S1663" s="258"/>
      <c r="T1663" s="259"/>
      <c r="AT1663" s="254" t="s">
        <v>142</v>
      </c>
      <c r="AU1663" s="254" t="s">
        <v>83</v>
      </c>
      <c r="AV1663" s="252" t="s">
        <v>83</v>
      </c>
      <c r="AW1663" s="252" t="s">
        <v>30</v>
      </c>
      <c r="AX1663" s="252" t="s">
        <v>73</v>
      </c>
      <c r="AY1663" s="254" t="s">
        <v>134</v>
      </c>
    </row>
    <row r="1664" spans="2:51" s="244" customFormat="1" x14ac:dyDescent="0.4">
      <c r="B1664" s="245"/>
      <c r="D1664" s="246" t="s">
        <v>142</v>
      </c>
      <c r="E1664" s="247" t="s">
        <v>1</v>
      </c>
      <c r="F1664" s="248" t="s">
        <v>869</v>
      </c>
      <c r="H1664" s="247" t="s">
        <v>1</v>
      </c>
      <c r="L1664" s="245"/>
      <c r="M1664" s="249"/>
      <c r="N1664" s="250"/>
      <c r="O1664" s="250"/>
      <c r="P1664" s="250"/>
      <c r="Q1664" s="250"/>
      <c r="R1664" s="250"/>
      <c r="S1664" s="250"/>
      <c r="T1664" s="251"/>
      <c r="AT1664" s="247" t="s">
        <v>142</v>
      </c>
      <c r="AU1664" s="247" t="s">
        <v>83</v>
      </c>
      <c r="AV1664" s="244" t="s">
        <v>81</v>
      </c>
      <c r="AW1664" s="244" t="s">
        <v>30</v>
      </c>
      <c r="AX1664" s="244" t="s">
        <v>73</v>
      </c>
      <c r="AY1664" s="247" t="s">
        <v>134</v>
      </c>
    </row>
    <row r="1665" spans="2:51" s="252" customFormat="1" x14ac:dyDescent="0.4">
      <c r="B1665" s="253"/>
      <c r="D1665" s="246" t="s">
        <v>142</v>
      </c>
      <c r="E1665" s="254" t="s">
        <v>1</v>
      </c>
      <c r="F1665" s="255" t="s">
        <v>201</v>
      </c>
      <c r="H1665" s="256">
        <v>5.48</v>
      </c>
      <c r="L1665" s="253"/>
      <c r="M1665" s="257"/>
      <c r="N1665" s="258"/>
      <c r="O1665" s="258"/>
      <c r="P1665" s="258"/>
      <c r="Q1665" s="258"/>
      <c r="R1665" s="258"/>
      <c r="S1665" s="258"/>
      <c r="T1665" s="259"/>
      <c r="AT1665" s="254" t="s">
        <v>142</v>
      </c>
      <c r="AU1665" s="254" t="s">
        <v>83</v>
      </c>
      <c r="AV1665" s="252" t="s">
        <v>83</v>
      </c>
      <c r="AW1665" s="252" t="s">
        <v>30</v>
      </c>
      <c r="AX1665" s="252" t="s">
        <v>73</v>
      </c>
      <c r="AY1665" s="254" t="s">
        <v>134</v>
      </c>
    </row>
    <row r="1666" spans="2:51" s="244" customFormat="1" x14ac:dyDescent="0.4">
      <c r="B1666" s="245"/>
      <c r="D1666" s="246" t="s">
        <v>142</v>
      </c>
      <c r="E1666" s="247" t="s">
        <v>1</v>
      </c>
      <c r="F1666" s="248" t="s">
        <v>152</v>
      </c>
      <c r="H1666" s="247" t="s">
        <v>1</v>
      </c>
      <c r="L1666" s="245"/>
      <c r="M1666" s="249"/>
      <c r="N1666" s="250"/>
      <c r="O1666" s="250"/>
      <c r="P1666" s="250"/>
      <c r="Q1666" s="250"/>
      <c r="R1666" s="250"/>
      <c r="S1666" s="250"/>
      <c r="T1666" s="251"/>
      <c r="AT1666" s="247" t="s">
        <v>142</v>
      </c>
      <c r="AU1666" s="247" t="s">
        <v>83</v>
      </c>
      <c r="AV1666" s="244" t="s">
        <v>81</v>
      </c>
      <c r="AW1666" s="244" t="s">
        <v>30</v>
      </c>
      <c r="AX1666" s="244" t="s">
        <v>73</v>
      </c>
      <c r="AY1666" s="247" t="s">
        <v>134</v>
      </c>
    </row>
    <row r="1667" spans="2:51" s="252" customFormat="1" x14ac:dyDescent="0.4">
      <c r="B1667" s="253"/>
      <c r="D1667" s="246" t="s">
        <v>142</v>
      </c>
      <c r="E1667" s="254" t="s">
        <v>1</v>
      </c>
      <c r="F1667" s="255" t="s">
        <v>247</v>
      </c>
      <c r="H1667" s="256">
        <v>0.53500000000000003</v>
      </c>
      <c r="L1667" s="253"/>
      <c r="M1667" s="257"/>
      <c r="N1667" s="258"/>
      <c r="O1667" s="258"/>
      <c r="P1667" s="258"/>
      <c r="Q1667" s="258"/>
      <c r="R1667" s="258"/>
      <c r="S1667" s="258"/>
      <c r="T1667" s="259"/>
      <c r="AT1667" s="254" t="s">
        <v>142</v>
      </c>
      <c r="AU1667" s="254" t="s">
        <v>83</v>
      </c>
      <c r="AV1667" s="252" t="s">
        <v>83</v>
      </c>
      <c r="AW1667" s="252" t="s">
        <v>30</v>
      </c>
      <c r="AX1667" s="252" t="s">
        <v>73</v>
      </c>
      <c r="AY1667" s="254" t="s">
        <v>134</v>
      </c>
    </row>
    <row r="1668" spans="2:51" s="252" customFormat="1" x14ac:dyDescent="0.4">
      <c r="B1668" s="253"/>
      <c r="D1668" s="246" t="s">
        <v>142</v>
      </c>
      <c r="E1668" s="254" t="s">
        <v>1</v>
      </c>
      <c r="F1668" s="255" t="s">
        <v>249</v>
      </c>
      <c r="H1668" s="256">
        <v>0.26</v>
      </c>
      <c r="L1668" s="253"/>
      <c r="M1668" s="257"/>
      <c r="N1668" s="258"/>
      <c r="O1668" s="258"/>
      <c r="P1668" s="258"/>
      <c r="Q1668" s="258"/>
      <c r="R1668" s="258"/>
      <c r="S1668" s="258"/>
      <c r="T1668" s="259"/>
      <c r="AT1668" s="254" t="s">
        <v>142</v>
      </c>
      <c r="AU1668" s="254" t="s">
        <v>83</v>
      </c>
      <c r="AV1668" s="252" t="s">
        <v>83</v>
      </c>
      <c r="AW1668" s="252" t="s">
        <v>30</v>
      </c>
      <c r="AX1668" s="252" t="s">
        <v>73</v>
      </c>
      <c r="AY1668" s="254" t="s">
        <v>134</v>
      </c>
    </row>
    <row r="1669" spans="2:51" s="244" customFormat="1" x14ac:dyDescent="0.4">
      <c r="B1669" s="245"/>
      <c r="D1669" s="246" t="s">
        <v>142</v>
      </c>
      <c r="E1669" s="247" t="s">
        <v>1</v>
      </c>
      <c r="F1669" s="248" t="s">
        <v>869</v>
      </c>
      <c r="H1669" s="247" t="s">
        <v>1</v>
      </c>
      <c r="L1669" s="245"/>
      <c r="M1669" s="249"/>
      <c r="N1669" s="250"/>
      <c r="O1669" s="250"/>
      <c r="P1669" s="250"/>
      <c r="Q1669" s="250"/>
      <c r="R1669" s="250"/>
      <c r="S1669" s="250"/>
      <c r="T1669" s="251"/>
      <c r="AT1669" s="247" t="s">
        <v>142</v>
      </c>
      <c r="AU1669" s="247" t="s">
        <v>83</v>
      </c>
      <c r="AV1669" s="244" t="s">
        <v>81</v>
      </c>
      <c r="AW1669" s="244" t="s">
        <v>30</v>
      </c>
      <c r="AX1669" s="244" t="s">
        <v>73</v>
      </c>
      <c r="AY1669" s="247" t="s">
        <v>134</v>
      </c>
    </row>
    <row r="1670" spans="2:51" s="252" customFormat="1" x14ac:dyDescent="0.4">
      <c r="B1670" s="253"/>
      <c r="D1670" s="246" t="s">
        <v>142</v>
      </c>
      <c r="E1670" s="254" t="s">
        <v>1</v>
      </c>
      <c r="F1670" s="255" t="s">
        <v>207</v>
      </c>
      <c r="H1670" s="256">
        <v>3.79</v>
      </c>
      <c r="L1670" s="253"/>
      <c r="M1670" s="257"/>
      <c r="N1670" s="258"/>
      <c r="O1670" s="258"/>
      <c r="P1670" s="258"/>
      <c r="Q1670" s="258"/>
      <c r="R1670" s="258"/>
      <c r="S1670" s="258"/>
      <c r="T1670" s="259"/>
      <c r="AT1670" s="254" t="s">
        <v>142</v>
      </c>
      <c r="AU1670" s="254" t="s">
        <v>83</v>
      </c>
      <c r="AV1670" s="252" t="s">
        <v>83</v>
      </c>
      <c r="AW1670" s="252" t="s">
        <v>30</v>
      </c>
      <c r="AX1670" s="252" t="s">
        <v>73</v>
      </c>
      <c r="AY1670" s="254" t="s">
        <v>134</v>
      </c>
    </row>
    <row r="1671" spans="2:51" s="244" customFormat="1" x14ac:dyDescent="0.4">
      <c r="B1671" s="245"/>
      <c r="D1671" s="246" t="s">
        <v>142</v>
      </c>
      <c r="E1671" s="247" t="s">
        <v>1</v>
      </c>
      <c r="F1671" s="248" t="s">
        <v>154</v>
      </c>
      <c r="H1671" s="247" t="s">
        <v>1</v>
      </c>
      <c r="L1671" s="245"/>
      <c r="M1671" s="249"/>
      <c r="N1671" s="250"/>
      <c r="O1671" s="250"/>
      <c r="P1671" s="250"/>
      <c r="Q1671" s="250"/>
      <c r="R1671" s="250"/>
      <c r="S1671" s="250"/>
      <c r="T1671" s="251"/>
      <c r="AT1671" s="247" t="s">
        <v>142</v>
      </c>
      <c r="AU1671" s="247" t="s">
        <v>83</v>
      </c>
      <c r="AV1671" s="244" t="s">
        <v>81</v>
      </c>
      <c r="AW1671" s="244" t="s">
        <v>30</v>
      </c>
      <c r="AX1671" s="244" t="s">
        <v>73</v>
      </c>
      <c r="AY1671" s="247" t="s">
        <v>134</v>
      </c>
    </row>
    <row r="1672" spans="2:51" s="252" customFormat="1" x14ac:dyDescent="0.4">
      <c r="B1672" s="253"/>
      <c r="D1672" s="246" t="s">
        <v>142</v>
      </c>
      <c r="E1672" s="254" t="s">
        <v>1</v>
      </c>
      <c r="F1672" s="255" t="s">
        <v>250</v>
      </c>
      <c r="H1672" s="256">
        <v>0.79400000000000004</v>
      </c>
      <c r="L1672" s="253"/>
      <c r="M1672" s="257"/>
      <c r="N1672" s="258"/>
      <c r="O1672" s="258"/>
      <c r="P1672" s="258"/>
      <c r="Q1672" s="258"/>
      <c r="R1672" s="258"/>
      <c r="S1672" s="258"/>
      <c r="T1672" s="259"/>
      <c r="AT1672" s="254" t="s">
        <v>142</v>
      </c>
      <c r="AU1672" s="254" t="s">
        <v>83</v>
      </c>
      <c r="AV1672" s="252" t="s">
        <v>83</v>
      </c>
      <c r="AW1672" s="252" t="s">
        <v>30</v>
      </c>
      <c r="AX1672" s="252" t="s">
        <v>73</v>
      </c>
      <c r="AY1672" s="254" t="s">
        <v>134</v>
      </c>
    </row>
    <row r="1673" spans="2:51" s="252" customFormat="1" x14ac:dyDescent="0.4">
      <c r="B1673" s="253"/>
      <c r="D1673" s="246" t="s">
        <v>142</v>
      </c>
      <c r="E1673" s="254" t="s">
        <v>1</v>
      </c>
      <c r="F1673" s="255" t="s">
        <v>247</v>
      </c>
      <c r="H1673" s="256">
        <v>0.53500000000000003</v>
      </c>
      <c r="L1673" s="253"/>
      <c r="M1673" s="257"/>
      <c r="N1673" s="258"/>
      <c r="O1673" s="258"/>
      <c r="P1673" s="258"/>
      <c r="Q1673" s="258"/>
      <c r="R1673" s="258"/>
      <c r="S1673" s="258"/>
      <c r="T1673" s="259"/>
      <c r="AT1673" s="254" t="s">
        <v>142</v>
      </c>
      <c r="AU1673" s="254" t="s">
        <v>83</v>
      </c>
      <c r="AV1673" s="252" t="s">
        <v>83</v>
      </c>
      <c r="AW1673" s="252" t="s">
        <v>30</v>
      </c>
      <c r="AX1673" s="252" t="s">
        <v>73</v>
      </c>
      <c r="AY1673" s="254" t="s">
        <v>134</v>
      </c>
    </row>
    <row r="1674" spans="2:51" s="244" customFormat="1" x14ac:dyDescent="0.4">
      <c r="B1674" s="245"/>
      <c r="D1674" s="246" t="s">
        <v>142</v>
      </c>
      <c r="E1674" s="247" t="s">
        <v>1</v>
      </c>
      <c r="F1674" s="248" t="s">
        <v>869</v>
      </c>
      <c r="H1674" s="247" t="s">
        <v>1</v>
      </c>
      <c r="L1674" s="245"/>
      <c r="M1674" s="249"/>
      <c r="N1674" s="250"/>
      <c r="O1674" s="250"/>
      <c r="P1674" s="250"/>
      <c r="Q1674" s="250"/>
      <c r="R1674" s="250"/>
      <c r="S1674" s="250"/>
      <c r="T1674" s="251"/>
      <c r="AT1674" s="247" t="s">
        <v>142</v>
      </c>
      <c r="AU1674" s="247" t="s">
        <v>83</v>
      </c>
      <c r="AV1674" s="244" t="s">
        <v>81</v>
      </c>
      <c r="AW1674" s="244" t="s">
        <v>30</v>
      </c>
      <c r="AX1674" s="244" t="s">
        <v>73</v>
      </c>
      <c r="AY1674" s="247" t="s">
        <v>134</v>
      </c>
    </row>
    <row r="1675" spans="2:51" s="252" customFormat="1" x14ac:dyDescent="0.4">
      <c r="B1675" s="253"/>
      <c r="D1675" s="246" t="s">
        <v>142</v>
      </c>
      <c r="E1675" s="254" t="s">
        <v>1</v>
      </c>
      <c r="F1675" s="255" t="s">
        <v>208</v>
      </c>
      <c r="H1675" s="256">
        <v>10.76</v>
      </c>
      <c r="L1675" s="253"/>
      <c r="M1675" s="257"/>
      <c r="N1675" s="258"/>
      <c r="O1675" s="258"/>
      <c r="P1675" s="258"/>
      <c r="Q1675" s="258"/>
      <c r="R1675" s="258"/>
      <c r="S1675" s="258"/>
      <c r="T1675" s="259"/>
      <c r="AT1675" s="254" t="s">
        <v>142</v>
      </c>
      <c r="AU1675" s="254" t="s">
        <v>83</v>
      </c>
      <c r="AV1675" s="252" t="s">
        <v>83</v>
      </c>
      <c r="AW1675" s="252" t="s">
        <v>30</v>
      </c>
      <c r="AX1675" s="252" t="s">
        <v>73</v>
      </c>
      <c r="AY1675" s="254" t="s">
        <v>134</v>
      </c>
    </row>
    <row r="1676" spans="2:51" s="244" customFormat="1" x14ac:dyDescent="0.4">
      <c r="B1676" s="245"/>
      <c r="D1676" s="246" t="s">
        <v>142</v>
      </c>
      <c r="E1676" s="247" t="s">
        <v>1</v>
      </c>
      <c r="F1676" s="248" t="s">
        <v>156</v>
      </c>
      <c r="H1676" s="247" t="s">
        <v>1</v>
      </c>
      <c r="L1676" s="245"/>
      <c r="M1676" s="249"/>
      <c r="N1676" s="250"/>
      <c r="O1676" s="250"/>
      <c r="P1676" s="250"/>
      <c r="Q1676" s="250"/>
      <c r="R1676" s="250"/>
      <c r="S1676" s="250"/>
      <c r="T1676" s="251"/>
      <c r="AT1676" s="247" t="s">
        <v>142</v>
      </c>
      <c r="AU1676" s="247" t="s">
        <v>83</v>
      </c>
      <c r="AV1676" s="244" t="s">
        <v>81</v>
      </c>
      <c r="AW1676" s="244" t="s">
        <v>30</v>
      </c>
      <c r="AX1676" s="244" t="s">
        <v>73</v>
      </c>
      <c r="AY1676" s="247" t="s">
        <v>134</v>
      </c>
    </row>
    <row r="1677" spans="2:51" s="252" customFormat="1" x14ac:dyDescent="0.4">
      <c r="B1677" s="253"/>
      <c r="D1677" s="246" t="s">
        <v>142</v>
      </c>
      <c r="E1677" s="254" t="s">
        <v>1</v>
      </c>
      <c r="F1677" s="255" t="s">
        <v>251</v>
      </c>
      <c r="H1677" s="256">
        <v>1.05</v>
      </c>
      <c r="L1677" s="253"/>
      <c r="M1677" s="257"/>
      <c r="N1677" s="258"/>
      <c r="O1677" s="258"/>
      <c r="P1677" s="258"/>
      <c r="Q1677" s="258"/>
      <c r="R1677" s="258"/>
      <c r="S1677" s="258"/>
      <c r="T1677" s="259"/>
      <c r="AT1677" s="254" t="s">
        <v>142</v>
      </c>
      <c r="AU1677" s="254" t="s">
        <v>83</v>
      </c>
      <c r="AV1677" s="252" t="s">
        <v>83</v>
      </c>
      <c r="AW1677" s="252" t="s">
        <v>30</v>
      </c>
      <c r="AX1677" s="252" t="s">
        <v>73</v>
      </c>
      <c r="AY1677" s="254" t="s">
        <v>134</v>
      </c>
    </row>
    <row r="1678" spans="2:51" s="252" customFormat="1" x14ac:dyDescent="0.4">
      <c r="B1678" s="253"/>
      <c r="D1678" s="246" t="s">
        <v>142</v>
      </c>
      <c r="E1678" s="254" t="s">
        <v>1</v>
      </c>
      <c r="F1678" s="255" t="s">
        <v>252</v>
      </c>
      <c r="H1678" s="256">
        <v>1.2</v>
      </c>
      <c r="L1678" s="253"/>
      <c r="M1678" s="257"/>
      <c r="N1678" s="258"/>
      <c r="O1678" s="258"/>
      <c r="P1678" s="258"/>
      <c r="Q1678" s="258"/>
      <c r="R1678" s="258"/>
      <c r="S1678" s="258"/>
      <c r="T1678" s="259"/>
      <c r="AT1678" s="254" t="s">
        <v>142</v>
      </c>
      <c r="AU1678" s="254" t="s">
        <v>83</v>
      </c>
      <c r="AV1678" s="252" t="s">
        <v>83</v>
      </c>
      <c r="AW1678" s="252" t="s">
        <v>30</v>
      </c>
      <c r="AX1678" s="252" t="s">
        <v>73</v>
      </c>
      <c r="AY1678" s="254" t="s">
        <v>134</v>
      </c>
    </row>
    <row r="1679" spans="2:51" s="244" customFormat="1" x14ac:dyDescent="0.4">
      <c r="B1679" s="245"/>
      <c r="D1679" s="246" t="s">
        <v>142</v>
      </c>
      <c r="E1679" s="247" t="s">
        <v>1</v>
      </c>
      <c r="F1679" s="248" t="s">
        <v>869</v>
      </c>
      <c r="H1679" s="247" t="s">
        <v>1</v>
      </c>
      <c r="L1679" s="245"/>
      <c r="M1679" s="249"/>
      <c r="N1679" s="250"/>
      <c r="O1679" s="250"/>
      <c r="P1679" s="250"/>
      <c r="Q1679" s="250"/>
      <c r="R1679" s="250"/>
      <c r="S1679" s="250"/>
      <c r="T1679" s="251"/>
      <c r="AT1679" s="247" t="s">
        <v>142</v>
      </c>
      <c r="AU1679" s="247" t="s">
        <v>83</v>
      </c>
      <c r="AV1679" s="244" t="s">
        <v>81</v>
      </c>
      <c r="AW1679" s="244" t="s">
        <v>30</v>
      </c>
      <c r="AX1679" s="244" t="s">
        <v>73</v>
      </c>
      <c r="AY1679" s="247" t="s">
        <v>134</v>
      </c>
    </row>
    <row r="1680" spans="2:51" s="252" customFormat="1" x14ac:dyDescent="0.4">
      <c r="B1680" s="253"/>
      <c r="D1680" s="246" t="s">
        <v>142</v>
      </c>
      <c r="E1680" s="254" t="s">
        <v>1</v>
      </c>
      <c r="F1680" s="255" t="s">
        <v>209</v>
      </c>
      <c r="H1680" s="256">
        <v>23.12</v>
      </c>
      <c r="L1680" s="253"/>
      <c r="M1680" s="257"/>
      <c r="N1680" s="258"/>
      <c r="O1680" s="258"/>
      <c r="P1680" s="258"/>
      <c r="Q1680" s="258"/>
      <c r="R1680" s="258"/>
      <c r="S1680" s="258"/>
      <c r="T1680" s="259"/>
      <c r="AT1680" s="254" t="s">
        <v>142</v>
      </c>
      <c r="AU1680" s="254" t="s">
        <v>83</v>
      </c>
      <c r="AV1680" s="252" t="s">
        <v>83</v>
      </c>
      <c r="AW1680" s="252" t="s">
        <v>30</v>
      </c>
      <c r="AX1680" s="252" t="s">
        <v>73</v>
      </c>
      <c r="AY1680" s="254" t="s">
        <v>134</v>
      </c>
    </row>
    <row r="1681" spans="2:51" s="244" customFormat="1" x14ac:dyDescent="0.4">
      <c r="B1681" s="245"/>
      <c r="D1681" s="246" t="s">
        <v>142</v>
      </c>
      <c r="E1681" s="247" t="s">
        <v>1</v>
      </c>
      <c r="F1681" s="248" t="s">
        <v>210</v>
      </c>
      <c r="H1681" s="247" t="s">
        <v>1</v>
      </c>
      <c r="L1681" s="245"/>
      <c r="M1681" s="249"/>
      <c r="N1681" s="250"/>
      <c r="O1681" s="250"/>
      <c r="P1681" s="250"/>
      <c r="Q1681" s="250"/>
      <c r="R1681" s="250"/>
      <c r="S1681" s="250"/>
      <c r="T1681" s="251"/>
      <c r="AT1681" s="247" t="s">
        <v>142</v>
      </c>
      <c r="AU1681" s="247" t="s">
        <v>83</v>
      </c>
      <c r="AV1681" s="244" t="s">
        <v>81</v>
      </c>
      <c r="AW1681" s="244" t="s">
        <v>30</v>
      </c>
      <c r="AX1681" s="244" t="s">
        <v>73</v>
      </c>
      <c r="AY1681" s="247" t="s">
        <v>134</v>
      </c>
    </row>
    <row r="1682" spans="2:51" s="252" customFormat="1" x14ac:dyDescent="0.4">
      <c r="B1682" s="253"/>
      <c r="D1682" s="246" t="s">
        <v>142</v>
      </c>
      <c r="E1682" s="254" t="s">
        <v>1</v>
      </c>
      <c r="F1682" s="255" t="s">
        <v>245</v>
      </c>
      <c r="H1682" s="256">
        <v>27.6</v>
      </c>
      <c r="L1682" s="253"/>
      <c r="M1682" s="257"/>
      <c r="N1682" s="258"/>
      <c r="O1682" s="258"/>
      <c r="P1682" s="258"/>
      <c r="Q1682" s="258"/>
      <c r="R1682" s="258"/>
      <c r="S1682" s="258"/>
      <c r="T1682" s="259"/>
      <c r="AT1682" s="254" t="s">
        <v>142</v>
      </c>
      <c r="AU1682" s="254" t="s">
        <v>83</v>
      </c>
      <c r="AV1682" s="252" t="s">
        <v>83</v>
      </c>
      <c r="AW1682" s="252" t="s">
        <v>30</v>
      </c>
      <c r="AX1682" s="252" t="s">
        <v>73</v>
      </c>
      <c r="AY1682" s="254" t="s">
        <v>134</v>
      </c>
    </row>
    <row r="1683" spans="2:51" s="252" customFormat="1" x14ac:dyDescent="0.4">
      <c r="B1683" s="253"/>
      <c r="D1683" s="246" t="s">
        <v>142</v>
      </c>
      <c r="E1683" s="254" t="s">
        <v>1</v>
      </c>
      <c r="F1683" s="255" t="s">
        <v>253</v>
      </c>
      <c r="H1683" s="256">
        <v>10.994</v>
      </c>
      <c r="L1683" s="253"/>
      <c r="M1683" s="257"/>
      <c r="N1683" s="258"/>
      <c r="O1683" s="258"/>
      <c r="P1683" s="258"/>
      <c r="Q1683" s="258"/>
      <c r="R1683" s="258"/>
      <c r="S1683" s="258"/>
      <c r="T1683" s="259"/>
      <c r="AT1683" s="254" t="s">
        <v>142</v>
      </c>
      <c r="AU1683" s="254" t="s">
        <v>83</v>
      </c>
      <c r="AV1683" s="252" t="s">
        <v>83</v>
      </c>
      <c r="AW1683" s="252" t="s">
        <v>30</v>
      </c>
      <c r="AX1683" s="252" t="s">
        <v>73</v>
      </c>
      <c r="AY1683" s="254" t="s">
        <v>134</v>
      </c>
    </row>
    <row r="1684" spans="2:51" s="252" customFormat="1" x14ac:dyDescent="0.4">
      <c r="B1684" s="253"/>
      <c r="D1684" s="246" t="s">
        <v>142</v>
      </c>
      <c r="E1684" s="254" t="s">
        <v>1</v>
      </c>
      <c r="F1684" s="255" t="s">
        <v>254</v>
      </c>
      <c r="H1684" s="256">
        <v>8.6479999999999997</v>
      </c>
      <c r="L1684" s="253"/>
      <c r="M1684" s="257"/>
      <c r="N1684" s="258"/>
      <c r="O1684" s="258"/>
      <c r="P1684" s="258"/>
      <c r="Q1684" s="258"/>
      <c r="R1684" s="258"/>
      <c r="S1684" s="258"/>
      <c r="T1684" s="259"/>
      <c r="AT1684" s="254" t="s">
        <v>142</v>
      </c>
      <c r="AU1684" s="254" t="s">
        <v>83</v>
      </c>
      <c r="AV1684" s="252" t="s">
        <v>83</v>
      </c>
      <c r="AW1684" s="252" t="s">
        <v>30</v>
      </c>
      <c r="AX1684" s="252" t="s">
        <v>73</v>
      </c>
      <c r="AY1684" s="254" t="s">
        <v>134</v>
      </c>
    </row>
    <row r="1685" spans="2:51" s="244" customFormat="1" x14ac:dyDescent="0.4">
      <c r="B1685" s="245"/>
      <c r="D1685" s="246" t="s">
        <v>142</v>
      </c>
      <c r="E1685" s="247" t="s">
        <v>1</v>
      </c>
      <c r="F1685" s="248" t="s">
        <v>187</v>
      </c>
      <c r="H1685" s="247" t="s">
        <v>1</v>
      </c>
      <c r="L1685" s="245"/>
      <c r="M1685" s="249"/>
      <c r="N1685" s="250"/>
      <c r="O1685" s="250"/>
      <c r="P1685" s="250"/>
      <c r="Q1685" s="250"/>
      <c r="R1685" s="250"/>
      <c r="S1685" s="250"/>
      <c r="T1685" s="251"/>
      <c r="AT1685" s="247" t="s">
        <v>142</v>
      </c>
      <c r="AU1685" s="247" t="s">
        <v>83</v>
      </c>
      <c r="AV1685" s="244" t="s">
        <v>81</v>
      </c>
      <c r="AW1685" s="244" t="s">
        <v>30</v>
      </c>
      <c r="AX1685" s="244" t="s">
        <v>73</v>
      </c>
      <c r="AY1685" s="247" t="s">
        <v>134</v>
      </c>
    </row>
    <row r="1686" spans="2:51" s="252" customFormat="1" x14ac:dyDescent="0.4">
      <c r="B1686" s="253"/>
      <c r="D1686" s="246" t="s">
        <v>142</v>
      </c>
      <c r="E1686" s="254" t="s">
        <v>1</v>
      </c>
      <c r="F1686" s="255" t="s">
        <v>255</v>
      </c>
      <c r="H1686" s="256">
        <v>-1.4139999999999999</v>
      </c>
      <c r="L1686" s="253"/>
      <c r="M1686" s="257"/>
      <c r="N1686" s="258"/>
      <c r="O1686" s="258"/>
      <c r="P1686" s="258"/>
      <c r="Q1686" s="258"/>
      <c r="R1686" s="258"/>
      <c r="S1686" s="258"/>
      <c r="T1686" s="259"/>
      <c r="AT1686" s="254" t="s">
        <v>142</v>
      </c>
      <c r="AU1686" s="254" t="s">
        <v>83</v>
      </c>
      <c r="AV1686" s="252" t="s">
        <v>83</v>
      </c>
      <c r="AW1686" s="252" t="s">
        <v>30</v>
      </c>
      <c r="AX1686" s="252" t="s">
        <v>73</v>
      </c>
      <c r="AY1686" s="254" t="s">
        <v>134</v>
      </c>
    </row>
    <row r="1687" spans="2:51" s="252" customFormat="1" x14ac:dyDescent="0.4">
      <c r="B1687" s="253"/>
      <c r="D1687" s="246" t="s">
        <v>142</v>
      </c>
      <c r="E1687" s="254" t="s">
        <v>1</v>
      </c>
      <c r="F1687" s="255" t="s">
        <v>256</v>
      </c>
      <c r="H1687" s="256">
        <v>-2.371</v>
      </c>
      <c r="L1687" s="253"/>
      <c r="M1687" s="257"/>
      <c r="N1687" s="258"/>
      <c r="O1687" s="258"/>
      <c r="P1687" s="258"/>
      <c r="Q1687" s="258"/>
      <c r="R1687" s="258"/>
      <c r="S1687" s="258"/>
      <c r="T1687" s="259"/>
      <c r="AT1687" s="254" t="s">
        <v>142</v>
      </c>
      <c r="AU1687" s="254" t="s">
        <v>83</v>
      </c>
      <c r="AV1687" s="252" t="s">
        <v>83</v>
      </c>
      <c r="AW1687" s="252" t="s">
        <v>30</v>
      </c>
      <c r="AX1687" s="252" t="s">
        <v>73</v>
      </c>
      <c r="AY1687" s="254" t="s">
        <v>134</v>
      </c>
    </row>
    <row r="1688" spans="2:51" s="244" customFormat="1" x14ac:dyDescent="0.4">
      <c r="B1688" s="245"/>
      <c r="D1688" s="246" t="s">
        <v>142</v>
      </c>
      <c r="E1688" s="247" t="s">
        <v>1</v>
      </c>
      <c r="F1688" s="248" t="s">
        <v>869</v>
      </c>
      <c r="H1688" s="247" t="s">
        <v>1</v>
      </c>
      <c r="L1688" s="245"/>
      <c r="M1688" s="249"/>
      <c r="N1688" s="250"/>
      <c r="O1688" s="250"/>
      <c r="P1688" s="250"/>
      <c r="Q1688" s="250"/>
      <c r="R1688" s="250"/>
      <c r="S1688" s="250"/>
      <c r="T1688" s="251"/>
      <c r="AT1688" s="247" t="s">
        <v>142</v>
      </c>
      <c r="AU1688" s="247" t="s">
        <v>83</v>
      </c>
      <c r="AV1688" s="244" t="s">
        <v>81</v>
      </c>
      <c r="AW1688" s="244" t="s">
        <v>30</v>
      </c>
      <c r="AX1688" s="244" t="s">
        <v>73</v>
      </c>
      <c r="AY1688" s="247" t="s">
        <v>134</v>
      </c>
    </row>
    <row r="1689" spans="2:51" s="252" customFormat="1" x14ac:dyDescent="0.4">
      <c r="B1689" s="253"/>
      <c r="D1689" s="246" t="s">
        <v>142</v>
      </c>
      <c r="E1689" s="254" t="s">
        <v>1</v>
      </c>
      <c r="F1689" s="255" t="s">
        <v>211</v>
      </c>
      <c r="H1689" s="256">
        <v>11.28</v>
      </c>
      <c r="L1689" s="253"/>
      <c r="M1689" s="257"/>
      <c r="N1689" s="258"/>
      <c r="O1689" s="258"/>
      <c r="P1689" s="258"/>
      <c r="Q1689" s="258"/>
      <c r="R1689" s="258"/>
      <c r="S1689" s="258"/>
      <c r="T1689" s="259"/>
      <c r="AT1689" s="254" t="s">
        <v>142</v>
      </c>
      <c r="AU1689" s="254" t="s">
        <v>83</v>
      </c>
      <c r="AV1689" s="252" t="s">
        <v>83</v>
      </c>
      <c r="AW1689" s="252" t="s">
        <v>30</v>
      </c>
      <c r="AX1689" s="252" t="s">
        <v>73</v>
      </c>
      <c r="AY1689" s="254" t="s">
        <v>134</v>
      </c>
    </row>
    <row r="1690" spans="2:51" s="244" customFormat="1" x14ac:dyDescent="0.4">
      <c r="B1690" s="245"/>
      <c r="D1690" s="246" t="s">
        <v>142</v>
      </c>
      <c r="E1690" s="247" t="s">
        <v>1</v>
      </c>
      <c r="F1690" s="248" t="s">
        <v>158</v>
      </c>
      <c r="H1690" s="247" t="s">
        <v>1</v>
      </c>
      <c r="L1690" s="245"/>
      <c r="M1690" s="249"/>
      <c r="N1690" s="250"/>
      <c r="O1690" s="250"/>
      <c r="P1690" s="250"/>
      <c r="Q1690" s="250"/>
      <c r="R1690" s="250"/>
      <c r="S1690" s="250"/>
      <c r="T1690" s="251"/>
      <c r="AT1690" s="247" t="s">
        <v>142</v>
      </c>
      <c r="AU1690" s="247" t="s">
        <v>83</v>
      </c>
      <c r="AV1690" s="244" t="s">
        <v>81</v>
      </c>
      <c r="AW1690" s="244" t="s">
        <v>30</v>
      </c>
      <c r="AX1690" s="244" t="s">
        <v>73</v>
      </c>
      <c r="AY1690" s="247" t="s">
        <v>134</v>
      </c>
    </row>
    <row r="1691" spans="2:51" s="252" customFormat="1" x14ac:dyDescent="0.4">
      <c r="B1691" s="253"/>
      <c r="D1691" s="246" t="s">
        <v>142</v>
      </c>
      <c r="E1691" s="254" t="s">
        <v>1</v>
      </c>
      <c r="F1691" s="255" t="s">
        <v>257</v>
      </c>
      <c r="H1691" s="256">
        <v>0.53900000000000003</v>
      </c>
      <c r="L1691" s="253"/>
      <c r="M1691" s="257"/>
      <c r="N1691" s="258"/>
      <c r="O1691" s="258"/>
      <c r="P1691" s="258"/>
      <c r="Q1691" s="258"/>
      <c r="R1691" s="258"/>
      <c r="S1691" s="258"/>
      <c r="T1691" s="259"/>
      <c r="AT1691" s="254" t="s">
        <v>142</v>
      </c>
      <c r="AU1691" s="254" t="s">
        <v>83</v>
      </c>
      <c r="AV1691" s="252" t="s">
        <v>83</v>
      </c>
      <c r="AW1691" s="252" t="s">
        <v>30</v>
      </c>
      <c r="AX1691" s="252" t="s">
        <v>73</v>
      </c>
      <c r="AY1691" s="254" t="s">
        <v>134</v>
      </c>
    </row>
    <row r="1692" spans="2:51" s="252" customFormat="1" x14ac:dyDescent="0.4">
      <c r="B1692" s="253"/>
      <c r="D1692" s="246" t="s">
        <v>142</v>
      </c>
      <c r="E1692" s="254" t="s">
        <v>1</v>
      </c>
      <c r="F1692" s="255" t="s">
        <v>258</v>
      </c>
      <c r="H1692" s="256">
        <v>0.81100000000000005</v>
      </c>
      <c r="L1692" s="253"/>
      <c r="M1692" s="257"/>
      <c r="N1692" s="258"/>
      <c r="O1692" s="258"/>
      <c r="P1692" s="258"/>
      <c r="Q1692" s="258"/>
      <c r="R1692" s="258"/>
      <c r="S1692" s="258"/>
      <c r="T1692" s="259"/>
      <c r="AT1692" s="254" t="s">
        <v>142</v>
      </c>
      <c r="AU1692" s="254" t="s">
        <v>83</v>
      </c>
      <c r="AV1692" s="252" t="s">
        <v>83</v>
      </c>
      <c r="AW1692" s="252" t="s">
        <v>30</v>
      </c>
      <c r="AX1692" s="252" t="s">
        <v>73</v>
      </c>
      <c r="AY1692" s="254" t="s">
        <v>134</v>
      </c>
    </row>
    <row r="1693" spans="2:51" s="244" customFormat="1" x14ac:dyDescent="0.4">
      <c r="B1693" s="245"/>
      <c r="D1693" s="246" t="s">
        <v>142</v>
      </c>
      <c r="E1693" s="247" t="s">
        <v>1</v>
      </c>
      <c r="F1693" s="248" t="s">
        <v>869</v>
      </c>
      <c r="H1693" s="247" t="s">
        <v>1</v>
      </c>
      <c r="L1693" s="245"/>
      <c r="M1693" s="249"/>
      <c r="N1693" s="250"/>
      <c r="O1693" s="250"/>
      <c r="P1693" s="250"/>
      <c r="Q1693" s="250"/>
      <c r="R1693" s="250"/>
      <c r="S1693" s="250"/>
      <c r="T1693" s="251"/>
      <c r="AT1693" s="247" t="s">
        <v>142</v>
      </c>
      <c r="AU1693" s="247" t="s">
        <v>83</v>
      </c>
      <c r="AV1693" s="244" t="s">
        <v>81</v>
      </c>
      <c r="AW1693" s="244" t="s">
        <v>30</v>
      </c>
      <c r="AX1693" s="244" t="s">
        <v>73</v>
      </c>
      <c r="AY1693" s="247" t="s">
        <v>134</v>
      </c>
    </row>
    <row r="1694" spans="2:51" s="252" customFormat="1" x14ac:dyDescent="0.4">
      <c r="B1694" s="253"/>
      <c r="D1694" s="246" t="s">
        <v>142</v>
      </c>
      <c r="E1694" s="254" t="s">
        <v>1</v>
      </c>
      <c r="F1694" s="255" t="s">
        <v>212</v>
      </c>
      <c r="H1694" s="256">
        <v>10.93</v>
      </c>
      <c r="L1694" s="253"/>
      <c r="M1694" s="257"/>
      <c r="N1694" s="258"/>
      <c r="O1694" s="258"/>
      <c r="P1694" s="258"/>
      <c r="Q1694" s="258"/>
      <c r="R1694" s="258"/>
      <c r="S1694" s="258"/>
      <c r="T1694" s="259"/>
      <c r="AT1694" s="254" t="s">
        <v>142</v>
      </c>
      <c r="AU1694" s="254" t="s">
        <v>83</v>
      </c>
      <c r="AV1694" s="252" t="s">
        <v>83</v>
      </c>
      <c r="AW1694" s="252" t="s">
        <v>30</v>
      </c>
      <c r="AX1694" s="252" t="s">
        <v>73</v>
      </c>
      <c r="AY1694" s="254" t="s">
        <v>134</v>
      </c>
    </row>
    <row r="1695" spans="2:51" s="244" customFormat="1" x14ac:dyDescent="0.4">
      <c r="B1695" s="245"/>
      <c r="D1695" s="246" t="s">
        <v>142</v>
      </c>
      <c r="E1695" s="247" t="s">
        <v>1</v>
      </c>
      <c r="F1695" s="248" t="s">
        <v>160</v>
      </c>
      <c r="H1695" s="247" t="s">
        <v>1</v>
      </c>
      <c r="L1695" s="245"/>
      <c r="M1695" s="249"/>
      <c r="N1695" s="250"/>
      <c r="O1695" s="250"/>
      <c r="P1695" s="250"/>
      <c r="Q1695" s="250"/>
      <c r="R1695" s="250"/>
      <c r="S1695" s="250"/>
      <c r="T1695" s="251"/>
      <c r="AT1695" s="247" t="s">
        <v>142</v>
      </c>
      <c r="AU1695" s="247" t="s">
        <v>83</v>
      </c>
      <c r="AV1695" s="244" t="s">
        <v>81</v>
      </c>
      <c r="AW1695" s="244" t="s">
        <v>30</v>
      </c>
      <c r="AX1695" s="244" t="s">
        <v>73</v>
      </c>
      <c r="AY1695" s="247" t="s">
        <v>134</v>
      </c>
    </row>
    <row r="1696" spans="2:51" s="252" customFormat="1" x14ac:dyDescent="0.4">
      <c r="B1696" s="253"/>
      <c r="D1696" s="246" t="s">
        <v>142</v>
      </c>
      <c r="E1696" s="254" t="s">
        <v>1</v>
      </c>
      <c r="F1696" s="255" t="s">
        <v>259</v>
      </c>
      <c r="H1696" s="256">
        <v>0.40600000000000003</v>
      </c>
      <c r="L1696" s="253"/>
      <c r="M1696" s="257"/>
      <c r="N1696" s="258"/>
      <c r="O1696" s="258"/>
      <c r="P1696" s="258"/>
      <c r="Q1696" s="258"/>
      <c r="R1696" s="258"/>
      <c r="S1696" s="258"/>
      <c r="T1696" s="259"/>
      <c r="AT1696" s="254" t="s">
        <v>142</v>
      </c>
      <c r="AU1696" s="254" t="s">
        <v>83</v>
      </c>
      <c r="AV1696" s="252" t="s">
        <v>83</v>
      </c>
      <c r="AW1696" s="252" t="s">
        <v>30</v>
      </c>
      <c r="AX1696" s="252" t="s">
        <v>73</v>
      </c>
      <c r="AY1696" s="254" t="s">
        <v>134</v>
      </c>
    </row>
    <row r="1697" spans="2:51" s="252" customFormat="1" x14ac:dyDescent="0.4">
      <c r="B1697" s="253"/>
      <c r="D1697" s="246" t="s">
        <v>142</v>
      </c>
      <c r="E1697" s="254" t="s">
        <v>1</v>
      </c>
      <c r="F1697" s="255" t="s">
        <v>257</v>
      </c>
      <c r="H1697" s="256">
        <v>0.53900000000000003</v>
      </c>
      <c r="L1697" s="253"/>
      <c r="M1697" s="257"/>
      <c r="N1697" s="258"/>
      <c r="O1697" s="258"/>
      <c r="P1697" s="258"/>
      <c r="Q1697" s="258"/>
      <c r="R1697" s="258"/>
      <c r="S1697" s="258"/>
      <c r="T1697" s="259"/>
      <c r="AT1697" s="254" t="s">
        <v>142</v>
      </c>
      <c r="AU1697" s="254" t="s">
        <v>83</v>
      </c>
      <c r="AV1697" s="252" t="s">
        <v>83</v>
      </c>
      <c r="AW1697" s="252" t="s">
        <v>30</v>
      </c>
      <c r="AX1697" s="252" t="s">
        <v>73</v>
      </c>
      <c r="AY1697" s="254" t="s">
        <v>134</v>
      </c>
    </row>
    <row r="1698" spans="2:51" s="244" customFormat="1" x14ac:dyDescent="0.4">
      <c r="B1698" s="245"/>
      <c r="D1698" s="246" t="s">
        <v>142</v>
      </c>
      <c r="E1698" s="247" t="s">
        <v>1</v>
      </c>
      <c r="F1698" s="248" t="s">
        <v>869</v>
      </c>
      <c r="H1698" s="247" t="s">
        <v>1</v>
      </c>
      <c r="L1698" s="245"/>
      <c r="M1698" s="249"/>
      <c r="N1698" s="250"/>
      <c r="O1698" s="250"/>
      <c r="P1698" s="250"/>
      <c r="Q1698" s="250"/>
      <c r="R1698" s="250"/>
      <c r="S1698" s="250"/>
      <c r="T1698" s="251"/>
      <c r="AT1698" s="247" t="s">
        <v>142</v>
      </c>
      <c r="AU1698" s="247" t="s">
        <v>83</v>
      </c>
      <c r="AV1698" s="244" t="s">
        <v>81</v>
      </c>
      <c r="AW1698" s="244" t="s">
        <v>30</v>
      </c>
      <c r="AX1698" s="244" t="s">
        <v>73</v>
      </c>
      <c r="AY1698" s="247" t="s">
        <v>134</v>
      </c>
    </row>
    <row r="1699" spans="2:51" s="252" customFormat="1" x14ac:dyDescent="0.4">
      <c r="B1699" s="253"/>
      <c r="D1699" s="246" t="s">
        <v>142</v>
      </c>
      <c r="E1699" s="254" t="s">
        <v>1</v>
      </c>
      <c r="F1699" s="255" t="s">
        <v>213</v>
      </c>
      <c r="H1699" s="256">
        <v>5.79</v>
      </c>
      <c r="L1699" s="253"/>
      <c r="M1699" s="257"/>
      <c r="N1699" s="258"/>
      <c r="O1699" s="258"/>
      <c r="P1699" s="258"/>
      <c r="Q1699" s="258"/>
      <c r="R1699" s="258"/>
      <c r="S1699" s="258"/>
      <c r="T1699" s="259"/>
      <c r="AT1699" s="254" t="s">
        <v>142</v>
      </c>
      <c r="AU1699" s="254" t="s">
        <v>83</v>
      </c>
      <c r="AV1699" s="252" t="s">
        <v>83</v>
      </c>
      <c r="AW1699" s="252" t="s">
        <v>30</v>
      </c>
      <c r="AX1699" s="252" t="s">
        <v>73</v>
      </c>
      <c r="AY1699" s="254" t="s">
        <v>134</v>
      </c>
    </row>
    <row r="1700" spans="2:51" s="244" customFormat="1" x14ac:dyDescent="0.4">
      <c r="B1700" s="245"/>
      <c r="D1700" s="246" t="s">
        <v>142</v>
      </c>
      <c r="E1700" s="247" t="s">
        <v>1</v>
      </c>
      <c r="F1700" s="248" t="s">
        <v>162</v>
      </c>
      <c r="H1700" s="247" t="s">
        <v>1</v>
      </c>
      <c r="L1700" s="245"/>
      <c r="M1700" s="249"/>
      <c r="N1700" s="250"/>
      <c r="O1700" s="250"/>
      <c r="P1700" s="250"/>
      <c r="Q1700" s="250"/>
      <c r="R1700" s="250"/>
      <c r="S1700" s="250"/>
      <c r="T1700" s="251"/>
      <c r="AT1700" s="247" t="s">
        <v>142</v>
      </c>
      <c r="AU1700" s="247" t="s">
        <v>83</v>
      </c>
      <c r="AV1700" s="244" t="s">
        <v>81</v>
      </c>
      <c r="AW1700" s="244" t="s">
        <v>30</v>
      </c>
      <c r="AX1700" s="244" t="s">
        <v>73</v>
      </c>
      <c r="AY1700" s="247" t="s">
        <v>134</v>
      </c>
    </row>
    <row r="1701" spans="2:51" s="252" customFormat="1" x14ac:dyDescent="0.4">
      <c r="B1701" s="253"/>
      <c r="D1701" s="246" t="s">
        <v>142</v>
      </c>
      <c r="E1701" s="254" t="s">
        <v>1</v>
      </c>
      <c r="F1701" s="255" t="s">
        <v>260</v>
      </c>
      <c r="H1701" s="256">
        <v>44.689</v>
      </c>
      <c r="L1701" s="253"/>
      <c r="M1701" s="257"/>
      <c r="N1701" s="258"/>
      <c r="O1701" s="258"/>
      <c r="P1701" s="258"/>
      <c r="Q1701" s="258"/>
      <c r="R1701" s="258"/>
      <c r="S1701" s="258"/>
      <c r="T1701" s="259"/>
      <c r="AT1701" s="254" t="s">
        <v>142</v>
      </c>
      <c r="AU1701" s="254" t="s">
        <v>83</v>
      </c>
      <c r="AV1701" s="252" t="s">
        <v>83</v>
      </c>
      <c r="AW1701" s="252" t="s">
        <v>30</v>
      </c>
      <c r="AX1701" s="252" t="s">
        <v>73</v>
      </c>
      <c r="AY1701" s="254" t="s">
        <v>134</v>
      </c>
    </row>
    <row r="1702" spans="2:51" s="252" customFormat="1" x14ac:dyDescent="0.4">
      <c r="B1702" s="253"/>
      <c r="D1702" s="246" t="s">
        <v>142</v>
      </c>
      <c r="E1702" s="254" t="s">
        <v>1</v>
      </c>
      <c r="F1702" s="255" t="s">
        <v>261</v>
      </c>
      <c r="H1702" s="256">
        <v>14.420999999999999</v>
      </c>
      <c r="L1702" s="253"/>
      <c r="M1702" s="257"/>
      <c r="N1702" s="258"/>
      <c r="O1702" s="258"/>
      <c r="P1702" s="258"/>
      <c r="Q1702" s="258"/>
      <c r="R1702" s="258"/>
      <c r="S1702" s="258"/>
      <c r="T1702" s="259"/>
      <c r="AT1702" s="254" t="s">
        <v>142</v>
      </c>
      <c r="AU1702" s="254" t="s">
        <v>83</v>
      </c>
      <c r="AV1702" s="252" t="s">
        <v>83</v>
      </c>
      <c r="AW1702" s="252" t="s">
        <v>30</v>
      </c>
      <c r="AX1702" s="252" t="s">
        <v>73</v>
      </c>
      <c r="AY1702" s="254" t="s">
        <v>134</v>
      </c>
    </row>
    <row r="1703" spans="2:51" s="244" customFormat="1" x14ac:dyDescent="0.4">
      <c r="B1703" s="245"/>
      <c r="D1703" s="246" t="s">
        <v>142</v>
      </c>
      <c r="E1703" s="247" t="s">
        <v>1</v>
      </c>
      <c r="F1703" s="248" t="s">
        <v>187</v>
      </c>
      <c r="H1703" s="247" t="s">
        <v>1</v>
      </c>
      <c r="L1703" s="245"/>
      <c r="M1703" s="249"/>
      <c r="N1703" s="250"/>
      <c r="O1703" s="250"/>
      <c r="P1703" s="250"/>
      <c r="Q1703" s="250"/>
      <c r="R1703" s="250"/>
      <c r="S1703" s="250"/>
      <c r="T1703" s="251"/>
      <c r="AT1703" s="247" t="s">
        <v>142</v>
      </c>
      <c r="AU1703" s="247" t="s">
        <v>83</v>
      </c>
      <c r="AV1703" s="244" t="s">
        <v>81</v>
      </c>
      <c r="AW1703" s="244" t="s">
        <v>30</v>
      </c>
      <c r="AX1703" s="244" t="s">
        <v>73</v>
      </c>
      <c r="AY1703" s="247" t="s">
        <v>134</v>
      </c>
    </row>
    <row r="1704" spans="2:51" s="252" customFormat="1" x14ac:dyDescent="0.4">
      <c r="B1704" s="253"/>
      <c r="D1704" s="246" t="s">
        <v>142</v>
      </c>
      <c r="E1704" s="254" t="s">
        <v>1</v>
      </c>
      <c r="F1704" s="255" t="s">
        <v>262</v>
      </c>
      <c r="H1704" s="256">
        <v>-7.1139999999999999</v>
      </c>
      <c r="L1704" s="253"/>
      <c r="M1704" s="257"/>
      <c r="N1704" s="258"/>
      <c r="O1704" s="258"/>
      <c r="P1704" s="258"/>
      <c r="Q1704" s="258"/>
      <c r="R1704" s="258"/>
      <c r="S1704" s="258"/>
      <c r="T1704" s="259"/>
      <c r="AT1704" s="254" t="s">
        <v>142</v>
      </c>
      <c r="AU1704" s="254" t="s">
        <v>83</v>
      </c>
      <c r="AV1704" s="252" t="s">
        <v>83</v>
      </c>
      <c r="AW1704" s="252" t="s">
        <v>30</v>
      </c>
      <c r="AX1704" s="252" t="s">
        <v>73</v>
      </c>
      <c r="AY1704" s="254" t="s">
        <v>134</v>
      </c>
    </row>
    <row r="1705" spans="2:51" s="252" customFormat="1" x14ac:dyDescent="0.4">
      <c r="B1705" s="253"/>
      <c r="D1705" s="246" t="s">
        <v>142</v>
      </c>
      <c r="E1705" s="254" t="s">
        <v>1</v>
      </c>
      <c r="F1705" s="255" t="s">
        <v>263</v>
      </c>
      <c r="H1705" s="256">
        <v>-5.4539999999999997</v>
      </c>
      <c r="L1705" s="253"/>
      <c r="M1705" s="257"/>
      <c r="N1705" s="258"/>
      <c r="O1705" s="258"/>
      <c r="P1705" s="258"/>
      <c r="Q1705" s="258"/>
      <c r="R1705" s="258"/>
      <c r="S1705" s="258"/>
      <c r="T1705" s="259"/>
      <c r="AT1705" s="254" t="s">
        <v>142</v>
      </c>
      <c r="AU1705" s="254" t="s">
        <v>83</v>
      </c>
      <c r="AV1705" s="252" t="s">
        <v>83</v>
      </c>
      <c r="AW1705" s="252" t="s">
        <v>30</v>
      </c>
      <c r="AX1705" s="252" t="s">
        <v>73</v>
      </c>
      <c r="AY1705" s="254" t="s">
        <v>134</v>
      </c>
    </row>
    <row r="1706" spans="2:51" s="244" customFormat="1" x14ac:dyDescent="0.4">
      <c r="B1706" s="245"/>
      <c r="D1706" s="246" t="s">
        <v>142</v>
      </c>
      <c r="E1706" s="247" t="s">
        <v>1</v>
      </c>
      <c r="F1706" s="248" t="s">
        <v>869</v>
      </c>
      <c r="H1706" s="247" t="s">
        <v>1</v>
      </c>
      <c r="L1706" s="245"/>
      <c r="M1706" s="249"/>
      <c r="N1706" s="250"/>
      <c r="O1706" s="250"/>
      <c r="P1706" s="250"/>
      <c r="Q1706" s="250"/>
      <c r="R1706" s="250"/>
      <c r="S1706" s="250"/>
      <c r="T1706" s="251"/>
      <c r="AT1706" s="247" t="s">
        <v>142</v>
      </c>
      <c r="AU1706" s="247" t="s">
        <v>83</v>
      </c>
      <c r="AV1706" s="244" t="s">
        <v>81</v>
      </c>
      <c r="AW1706" s="244" t="s">
        <v>30</v>
      </c>
      <c r="AX1706" s="244" t="s">
        <v>73</v>
      </c>
      <c r="AY1706" s="247" t="s">
        <v>134</v>
      </c>
    </row>
    <row r="1707" spans="2:51" s="252" customFormat="1" x14ac:dyDescent="0.4">
      <c r="B1707" s="253"/>
      <c r="D1707" s="246" t="s">
        <v>142</v>
      </c>
      <c r="E1707" s="254" t="s">
        <v>1</v>
      </c>
      <c r="F1707" s="255" t="s">
        <v>214</v>
      </c>
      <c r="H1707" s="256">
        <v>29.99</v>
      </c>
      <c r="L1707" s="253"/>
      <c r="M1707" s="257"/>
      <c r="N1707" s="258"/>
      <c r="O1707" s="258"/>
      <c r="P1707" s="258"/>
      <c r="Q1707" s="258"/>
      <c r="R1707" s="258"/>
      <c r="S1707" s="258"/>
      <c r="T1707" s="259"/>
      <c r="AT1707" s="254" t="s">
        <v>142</v>
      </c>
      <c r="AU1707" s="254" t="s">
        <v>83</v>
      </c>
      <c r="AV1707" s="252" t="s">
        <v>83</v>
      </c>
      <c r="AW1707" s="252" t="s">
        <v>30</v>
      </c>
      <c r="AX1707" s="252" t="s">
        <v>73</v>
      </c>
      <c r="AY1707" s="254" t="s">
        <v>134</v>
      </c>
    </row>
    <row r="1708" spans="2:51" s="244" customFormat="1" x14ac:dyDescent="0.4">
      <c r="B1708" s="245"/>
      <c r="D1708" s="246" t="s">
        <v>142</v>
      </c>
      <c r="E1708" s="247" t="s">
        <v>1</v>
      </c>
      <c r="F1708" s="248" t="s">
        <v>215</v>
      </c>
      <c r="H1708" s="247" t="s">
        <v>1</v>
      </c>
      <c r="L1708" s="245"/>
      <c r="M1708" s="249"/>
      <c r="N1708" s="250"/>
      <c r="O1708" s="250"/>
      <c r="P1708" s="250"/>
      <c r="Q1708" s="250"/>
      <c r="R1708" s="250"/>
      <c r="S1708" s="250"/>
      <c r="T1708" s="251"/>
      <c r="AT1708" s="247" t="s">
        <v>142</v>
      </c>
      <c r="AU1708" s="247" t="s">
        <v>83</v>
      </c>
      <c r="AV1708" s="244" t="s">
        <v>81</v>
      </c>
      <c r="AW1708" s="244" t="s">
        <v>30</v>
      </c>
      <c r="AX1708" s="244" t="s">
        <v>73</v>
      </c>
      <c r="AY1708" s="247" t="s">
        <v>134</v>
      </c>
    </row>
    <row r="1709" spans="2:51" s="252" customFormat="1" x14ac:dyDescent="0.4">
      <c r="B1709" s="253"/>
      <c r="D1709" s="246" t="s">
        <v>142</v>
      </c>
      <c r="E1709" s="254" t="s">
        <v>1</v>
      </c>
      <c r="F1709" s="255" t="s">
        <v>264</v>
      </c>
      <c r="H1709" s="256">
        <v>49.381</v>
      </c>
      <c r="L1709" s="253"/>
      <c r="M1709" s="257"/>
      <c r="N1709" s="258"/>
      <c r="O1709" s="258"/>
      <c r="P1709" s="258"/>
      <c r="Q1709" s="258"/>
      <c r="R1709" s="258"/>
      <c r="S1709" s="258"/>
      <c r="T1709" s="259"/>
      <c r="AT1709" s="254" t="s">
        <v>142</v>
      </c>
      <c r="AU1709" s="254" t="s">
        <v>83</v>
      </c>
      <c r="AV1709" s="252" t="s">
        <v>83</v>
      </c>
      <c r="AW1709" s="252" t="s">
        <v>30</v>
      </c>
      <c r="AX1709" s="252" t="s">
        <v>73</v>
      </c>
      <c r="AY1709" s="254" t="s">
        <v>134</v>
      </c>
    </row>
    <row r="1710" spans="2:51" s="252" customFormat="1" x14ac:dyDescent="0.4">
      <c r="B1710" s="253"/>
      <c r="D1710" s="246" t="s">
        <v>142</v>
      </c>
      <c r="E1710" s="254" t="s">
        <v>1</v>
      </c>
      <c r="F1710" s="255" t="s">
        <v>245</v>
      </c>
      <c r="H1710" s="256">
        <v>27.6</v>
      </c>
      <c r="L1710" s="253"/>
      <c r="M1710" s="257"/>
      <c r="N1710" s="258"/>
      <c r="O1710" s="258"/>
      <c r="P1710" s="258"/>
      <c r="Q1710" s="258"/>
      <c r="R1710" s="258"/>
      <c r="S1710" s="258"/>
      <c r="T1710" s="259"/>
      <c r="AT1710" s="254" t="s">
        <v>142</v>
      </c>
      <c r="AU1710" s="254" t="s">
        <v>83</v>
      </c>
      <c r="AV1710" s="252" t="s">
        <v>83</v>
      </c>
      <c r="AW1710" s="252" t="s">
        <v>30</v>
      </c>
      <c r="AX1710" s="252" t="s">
        <v>73</v>
      </c>
      <c r="AY1710" s="254" t="s">
        <v>134</v>
      </c>
    </row>
    <row r="1711" spans="2:51" s="244" customFormat="1" x14ac:dyDescent="0.4">
      <c r="B1711" s="245"/>
      <c r="D1711" s="246" t="s">
        <v>142</v>
      </c>
      <c r="E1711" s="247" t="s">
        <v>1</v>
      </c>
      <c r="F1711" s="248" t="s">
        <v>187</v>
      </c>
      <c r="H1711" s="247" t="s">
        <v>1</v>
      </c>
      <c r="L1711" s="245"/>
      <c r="M1711" s="249"/>
      <c r="N1711" s="250"/>
      <c r="O1711" s="250"/>
      <c r="P1711" s="250"/>
      <c r="Q1711" s="250"/>
      <c r="R1711" s="250"/>
      <c r="S1711" s="250"/>
      <c r="T1711" s="251"/>
      <c r="AT1711" s="247" t="s">
        <v>142</v>
      </c>
      <c r="AU1711" s="247" t="s">
        <v>83</v>
      </c>
      <c r="AV1711" s="244" t="s">
        <v>81</v>
      </c>
      <c r="AW1711" s="244" t="s">
        <v>30</v>
      </c>
      <c r="AX1711" s="244" t="s">
        <v>73</v>
      </c>
      <c r="AY1711" s="247" t="s">
        <v>134</v>
      </c>
    </row>
    <row r="1712" spans="2:51" s="252" customFormat="1" x14ac:dyDescent="0.4">
      <c r="B1712" s="253"/>
      <c r="D1712" s="246" t="s">
        <v>142</v>
      </c>
      <c r="E1712" s="254" t="s">
        <v>1</v>
      </c>
      <c r="F1712" s="255" t="s">
        <v>266</v>
      </c>
      <c r="H1712" s="256">
        <v>-11.856</v>
      </c>
      <c r="L1712" s="253"/>
      <c r="M1712" s="257"/>
      <c r="N1712" s="258"/>
      <c r="O1712" s="258"/>
      <c r="P1712" s="258"/>
      <c r="Q1712" s="258"/>
      <c r="R1712" s="258"/>
      <c r="S1712" s="258"/>
      <c r="T1712" s="259"/>
      <c r="AT1712" s="254" t="s">
        <v>142</v>
      </c>
      <c r="AU1712" s="254" t="s">
        <v>83</v>
      </c>
      <c r="AV1712" s="252" t="s">
        <v>83</v>
      </c>
      <c r="AW1712" s="252" t="s">
        <v>30</v>
      </c>
      <c r="AX1712" s="252" t="s">
        <v>73</v>
      </c>
      <c r="AY1712" s="254" t="s">
        <v>134</v>
      </c>
    </row>
    <row r="1713" spans="1:65" s="252" customFormat="1" x14ac:dyDescent="0.4">
      <c r="B1713" s="253"/>
      <c r="D1713" s="246" t="s">
        <v>142</v>
      </c>
      <c r="E1713" s="254" t="s">
        <v>1</v>
      </c>
      <c r="F1713" s="255" t="s">
        <v>188</v>
      </c>
      <c r="H1713" s="256">
        <v>-2.02</v>
      </c>
      <c r="L1713" s="253"/>
      <c r="M1713" s="257"/>
      <c r="N1713" s="258"/>
      <c r="O1713" s="258"/>
      <c r="P1713" s="258"/>
      <c r="Q1713" s="258"/>
      <c r="R1713" s="258"/>
      <c r="S1713" s="258"/>
      <c r="T1713" s="259"/>
      <c r="AT1713" s="254" t="s">
        <v>142</v>
      </c>
      <c r="AU1713" s="254" t="s">
        <v>83</v>
      </c>
      <c r="AV1713" s="252" t="s">
        <v>83</v>
      </c>
      <c r="AW1713" s="252" t="s">
        <v>30</v>
      </c>
      <c r="AX1713" s="252" t="s">
        <v>73</v>
      </c>
      <c r="AY1713" s="254" t="s">
        <v>134</v>
      </c>
    </row>
    <row r="1714" spans="1:65" s="244" customFormat="1" x14ac:dyDescent="0.4">
      <c r="B1714" s="245"/>
      <c r="D1714" s="246" t="s">
        <v>142</v>
      </c>
      <c r="E1714" s="247" t="s">
        <v>1</v>
      </c>
      <c r="F1714" s="248" t="s">
        <v>869</v>
      </c>
      <c r="H1714" s="247" t="s">
        <v>1</v>
      </c>
      <c r="L1714" s="245"/>
      <c r="M1714" s="249"/>
      <c r="N1714" s="250"/>
      <c r="O1714" s="250"/>
      <c r="P1714" s="250"/>
      <c r="Q1714" s="250"/>
      <c r="R1714" s="250"/>
      <c r="S1714" s="250"/>
      <c r="T1714" s="251"/>
      <c r="AT1714" s="247" t="s">
        <v>142</v>
      </c>
      <c r="AU1714" s="247" t="s">
        <v>83</v>
      </c>
      <c r="AV1714" s="244" t="s">
        <v>81</v>
      </c>
      <c r="AW1714" s="244" t="s">
        <v>30</v>
      </c>
      <c r="AX1714" s="244" t="s">
        <v>73</v>
      </c>
      <c r="AY1714" s="247" t="s">
        <v>134</v>
      </c>
    </row>
    <row r="1715" spans="1:65" s="252" customFormat="1" x14ac:dyDescent="0.4">
      <c r="B1715" s="253"/>
      <c r="D1715" s="246" t="s">
        <v>142</v>
      </c>
      <c r="E1715" s="254" t="s">
        <v>1</v>
      </c>
      <c r="F1715" s="255" t="s">
        <v>216</v>
      </c>
      <c r="H1715" s="256">
        <v>63.2</v>
      </c>
      <c r="L1715" s="253"/>
      <c r="M1715" s="257"/>
      <c r="N1715" s="258"/>
      <c r="O1715" s="258"/>
      <c r="P1715" s="258"/>
      <c r="Q1715" s="258"/>
      <c r="R1715" s="258"/>
      <c r="S1715" s="258"/>
      <c r="T1715" s="259"/>
      <c r="AT1715" s="254" t="s">
        <v>142</v>
      </c>
      <c r="AU1715" s="254" t="s">
        <v>83</v>
      </c>
      <c r="AV1715" s="252" t="s">
        <v>83</v>
      </c>
      <c r="AW1715" s="252" t="s">
        <v>30</v>
      </c>
      <c r="AX1715" s="252" t="s">
        <v>73</v>
      </c>
      <c r="AY1715" s="254" t="s">
        <v>134</v>
      </c>
    </row>
    <row r="1716" spans="1:65" s="260" customFormat="1" x14ac:dyDescent="0.4">
      <c r="B1716" s="261"/>
      <c r="D1716" s="246" t="s">
        <v>142</v>
      </c>
      <c r="E1716" s="262" t="s">
        <v>1</v>
      </c>
      <c r="F1716" s="263" t="s">
        <v>164</v>
      </c>
      <c r="H1716" s="264">
        <v>470.17</v>
      </c>
      <c r="L1716" s="261"/>
      <c r="M1716" s="265"/>
      <c r="N1716" s="266"/>
      <c r="O1716" s="266"/>
      <c r="P1716" s="266"/>
      <c r="Q1716" s="266"/>
      <c r="R1716" s="266"/>
      <c r="S1716" s="266"/>
      <c r="T1716" s="267"/>
      <c r="AT1716" s="262" t="s">
        <v>142</v>
      </c>
      <c r="AU1716" s="262" t="s">
        <v>83</v>
      </c>
      <c r="AV1716" s="260" t="s">
        <v>140</v>
      </c>
      <c r="AW1716" s="260" t="s">
        <v>30</v>
      </c>
      <c r="AX1716" s="260" t="s">
        <v>81</v>
      </c>
      <c r="AY1716" s="262" t="s">
        <v>134</v>
      </c>
    </row>
    <row r="1717" spans="1:65" s="217" customFormat="1" ht="25.9" customHeight="1" x14ac:dyDescent="0.55000000000000004">
      <c r="B1717" s="218"/>
      <c r="D1717" s="219" t="s">
        <v>72</v>
      </c>
      <c r="E1717" s="220" t="s">
        <v>887</v>
      </c>
      <c r="F1717" s="220" t="s">
        <v>888</v>
      </c>
      <c r="J1717" s="221">
        <f>BK1717</f>
        <v>240000</v>
      </c>
      <c r="L1717" s="218"/>
      <c r="M1717" s="222"/>
      <c r="N1717" s="223"/>
      <c r="O1717" s="223"/>
      <c r="P1717" s="224">
        <f>P1718+P1722+P1724</f>
        <v>0</v>
      </c>
      <c r="Q1717" s="223"/>
      <c r="R1717" s="224">
        <f>R1718+R1722+R1724</f>
        <v>0</v>
      </c>
      <c r="S1717" s="223"/>
      <c r="T1717" s="225">
        <f>T1718+T1722+T1724</f>
        <v>0</v>
      </c>
      <c r="AR1717" s="219" t="s">
        <v>189</v>
      </c>
      <c r="AT1717" s="226" t="s">
        <v>72</v>
      </c>
      <c r="AU1717" s="226" t="s">
        <v>73</v>
      </c>
      <c r="AY1717" s="219" t="s">
        <v>134</v>
      </c>
      <c r="BK1717" s="227">
        <f>BK1718+BK1722+BK1724</f>
        <v>240000</v>
      </c>
    </row>
    <row r="1718" spans="1:65" s="217" customFormat="1" ht="22.9" customHeight="1" x14ac:dyDescent="0.5">
      <c r="B1718" s="218"/>
      <c r="D1718" s="219" t="s">
        <v>72</v>
      </c>
      <c r="E1718" s="228" t="s">
        <v>889</v>
      </c>
      <c r="F1718" s="228" t="s">
        <v>890</v>
      </c>
      <c r="J1718" s="229">
        <f>BK1718</f>
        <v>90000</v>
      </c>
      <c r="L1718" s="218"/>
      <c r="M1718" s="222"/>
      <c r="N1718" s="223"/>
      <c r="O1718" s="223"/>
      <c r="P1718" s="224">
        <f>SUM(P1719:P1721)</f>
        <v>0</v>
      </c>
      <c r="Q1718" s="223"/>
      <c r="R1718" s="224">
        <f>SUM(R1719:R1721)</f>
        <v>0</v>
      </c>
      <c r="S1718" s="223"/>
      <c r="T1718" s="225">
        <f>SUM(T1719:T1721)</f>
        <v>0</v>
      </c>
      <c r="AR1718" s="219" t="s">
        <v>189</v>
      </c>
      <c r="AT1718" s="226" t="s">
        <v>72</v>
      </c>
      <c r="AU1718" s="226" t="s">
        <v>81</v>
      </c>
      <c r="AY1718" s="219" t="s">
        <v>134</v>
      </c>
      <c r="BK1718" s="227">
        <f>SUM(BK1719:BK1721)</f>
        <v>90000</v>
      </c>
    </row>
    <row r="1719" spans="1:65" s="152" customFormat="1" ht="24.2" customHeight="1" x14ac:dyDescent="0.4">
      <c r="A1719" s="149"/>
      <c r="B1719" s="150"/>
      <c r="C1719" s="230" t="s">
        <v>891</v>
      </c>
      <c r="D1719" s="230" t="s">
        <v>136</v>
      </c>
      <c r="E1719" s="231" t="s">
        <v>892</v>
      </c>
      <c r="F1719" s="232" t="s">
        <v>893</v>
      </c>
      <c r="G1719" s="233" t="s">
        <v>342</v>
      </c>
      <c r="H1719" s="234">
        <v>1</v>
      </c>
      <c r="I1719" s="75">
        <v>30000</v>
      </c>
      <c r="J1719" s="235">
        <f>ROUND(I1719*H1719,2)</f>
        <v>30000</v>
      </c>
      <c r="K1719" s="236"/>
      <c r="L1719" s="150"/>
      <c r="M1719" s="237" t="s">
        <v>1</v>
      </c>
      <c r="N1719" s="238" t="s">
        <v>38</v>
      </c>
      <c r="O1719" s="239"/>
      <c r="P1719" s="240">
        <f>O1719*H1719</f>
        <v>0</v>
      </c>
      <c r="Q1719" s="240">
        <v>0</v>
      </c>
      <c r="R1719" s="240">
        <f>Q1719*H1719</f>
        <v>0</v>
      </c>
      <c r="S1719" s="240">
        <v>0</v>
      </c>
      <c r="T1719" s="241">
        <f>S1719*H1719</f>
        <v>0</v>
      </c>
      <c r="U1719" s="149"/>
      <c r="V1719" s="149"/>
      <c r="W1719" s="149"/>
      <c r="X1719" s="149"/>
      <c r="Y1719" s="149"/>
      <c r="Z1719" s="149"/>
      <c r="AA1719" s="149"/>
      <c r="AB1719" s="149"/>
      <c r="AC1719" s="149"/>
      <c r="AD1719" s="149"/>
      <c r="AE1719" s="149"/>
      <c r="AR1719" s="242" t="s">
        <v>894</v>
      </c>
      <c r="AT1719" s="242" t="s">
        <v>136</v>
      </c>
      <c r="AU1719" s="242" t="s">
        <v>83</v>
      </c>
      <c r="AY1719" s="142" t="s">
        <v>134</v>
      </c>
      <c r="BE1719" s="243">
        <f>IF(N1719="základní",J1719,0)</f>
        <v>30000</v>
      </c>
      <c r="BF1719" s="243">
        <f>IF(N1719="snížená",J1719,0)</f>
        <v>0</v>
      </c>
      <c r="BG1719" s="243">
        <f>IF(N1719="zákl. přenesená",J1719,0)</f>
        <v>0</v>
      </c>
      <c r="BH1719" s="243">
        <f>IF(N1719="sníž. přenesená",J1719,0)</f>
        <v>0</v>
      </c>
      <c r="BI1719" s="243">
        <f>IF(N1719="nulová",J1719,0)</f>
        <v>0</v>
      </c>
      <c r="BJ1719" s="142" t="s">
        <v>81</v>
      </c>
      <c r="BK1719" s="243">
        <f>ROUND(I1719*H1719,2)</f>
        <v>30000</v>
      </c>
      <c r="BL1719" s="142" t="s">
        <v>894</v>
      </c>
      <c r="BM1719" s="242" t="s">
        <v>895</v>
      </c>
    </row>
    <row r="1720" spans="1:65" s="152" customFormat="1" ht="24.2" customHeight="1" x14ac:dyDescent="0.4">
      <c r="A1720" s="149"/>
      <c r="B1720" s="150"/>
      <c r="C1720" s="230" t="s">
        <v>896</v>
      </c>
      <c r="D1720" s="230" t="s">
        <v>136</v>
      </c>
      <c r="E1720" s="231" t="s">
        <v>897</v>
      </c>
      <c r="F1720" s="232" t="s">
        <v>898</v>
      </c>
      <c r="G1720" s="233" t="s">
        <v>342</v>
      </c>
      <c r="H1720" s="234">
        <v>1</v>
      </c>
      <c r="I1720" s="75">
        <v>20000</v>
      </c>
      <c r="J1720" s="235">
        <f>ROUND(I1720*H1720,2)</f>
        <v>20000</v>
      </c>
      <c r="K1720" s="236"/>
      <c r="L1720" s="150"/>
      <c r="M1720" s="237" t="s">
        <v>1</v>
      </c>
      <c r="N1720" s="238" t="s">
        <v>38</v>
      </c>
      <c r="O1720" s="239"/>
      <c r="P1720" s="240">
        <f>O1720*H1720</f>
        <v>0</v>
      </c>
      <c r="Q1720" s="240">
        <v>0</v>
      </c>
      <c r="R1720" s="240">
        <f>Q1720*H1720</f>
        <v>0</v>
      </c>
      <c r="S1720" s="240">
        <v>0</v>
      </c>
      <c r="T1720" s="241">
        <f>S1720*H1720</f>
        <v>0</v>
      </c>
      <c r="U1720" s="149"/>
      <c r="V1720" s="149"/>
      <c r="W1720" s="149"/>
      <c r="X1720" s="149"/>
      <c r="Y1720" s="149"/>
      <c r="Z1720" s="149"/>
      <c r="AA1720" s="149"/>
      <c r="AB1720" s="149"/>
      <c r="AC1720" s="149"/>
      <c r="AD1720" s="149"/>
      <c r="AE1720" s="149"/>
      <c r="AR1720" s="242" t="s">
        <v>894</v>
      </c>
      <c r="AT1720" s="242" t="s">
        <v>136</v>
      </c>
      <c r="AU1720" s="242" t="s">
        <v>83</v>
      </c>
      <c r="AY1720" s="142" t="s">
        <v>134</v>
      </c>
      <c r="BE1720" s="243">
        <f>IF(N1720="základní",J1720,0)</f>
        <v>20000</v>
      </c>
      <c r="BF1720" s="243">
        <f>IF(N1720="snížená",J1720,0)</f>
        <v>0</v>
      </c>
      <c r="BG1720" s="243">
        <f>IF(N1720="zákl. přenesená",J1720,0)</f>
        <v>0</v>
      </c>
      <c r="BH1720" s="243">
        <f>IF(N1720="sníž. přenesená",J1720,0)</f>
        <v>0</v>
      </c>
      <c r="BI1720" s="243">
        <f>IF(N1720="nulová",J1720,0)</f>
        <v>0</v>
      </c>
      <c r="BJ1720" s="142" t="s">
        <v>81</v>
      </c>
      <c r="BK1720" s="243">
        <f>ROUND(I1720*H1720,2)</f>
        <v>20000</v>
      </c>
      <c r="BL1720" s="142" t="s">
        <v>894</v>
      </c>
      <c r="BM1720" s="242" t="s">
        <v>899</v>
      </c>
    </row>
    <row r="1721" spans="1:65" s="152" customFormat="1" ht="24.2" customHeight="1" x14ac:dyDescent="0.4">
      <c r="A1721" s="149"/>
      <c r="B1721" s="150"/>
      <c r="C1721" s="230" t="s">
        <v>900</v>
      </c>
      <c r="D1721" s="230" t="s">
        <v>136</v>
      </c>
      <c r="E1721" s="231" t="s">
        <v>901</v>
      </c>
      <c r="F1721" s="232" t="s">
        <v>902</v>
      </c>
      <c r="G1721" s="233" t="s">
        <v>342</v>
      </c>
      <c r="H1721" s="234">
        <v>1</v>
      </c>
      <c r="I1721" s="75">
        <v>40000</v>
      </c>
      <c r="J1721" s="235">
        <f>ROUND(I1721*H1721,2)</f>
        <v>40000</v>
      </c>
      <c r="K1721" s="236"/>
      <c r="L1721" s="150"/>
      <c r="M1721" s="237" t="s">
        <v>1</v>
      </c>
      <c r="N1721" s="238" t="s">
        <v>38</v>
      </c>
      <c r="O1721" s="239"/>
      <c r="P1721" s="240">
        <f>O1721*H1721</f>
        <v>0</v>
      </c>
      <c r="Q1721" s="240">
        <v>0</v>
      </c>
      <c r="R1721" s="240">
        <f>Q1721*H1721</f>
        <v>0</v>
      </c>
      <c r="S1721" s="240">
        <v>0</v>
      </c>
      <c r="T1721" s="241">
        <f>S1721*H1721</f>
        <v>0</v>
      </c>
      <c r="U1721" s="149"/>
      <c r="V1721" s="149"/>
      <c r="W1721" s="149"/>
      <c r="X1721" s="149"/>
      <c r="Y1721" s="149"/>
      <c r="Z1721" s="149"/>
      <c r="AA1721" s="149"/>
      <c r="AB1721" s="149"/>
      <c r="AC1721" s="149"/>
      <c r="AD1721" s="149"/>
      <c r="AE1721" s="149"/>
      <c r="AR1721" s="242" t="s">
        <v>894</v>
      </c>
      <c r="AT1721" s="242" t="s">
        <v>136</v>
      </c>
      <c r="AU1721" s="242" t="s">
        <v>83</v>
      </c>
      <c r="AY1721" s="142" t="s">
        <v>134</v>
      </c>
      <c r="BE1721" s="243">
        <f>IF(N1721="základní",J1721,0)</f>
        <v>40000</v>
      </c>
      <c r="BF1721" s="243">
        <f>IF(N1721="snížená",J1721,0)</f>
        <v>0</v>
      </c>
      <c r="BG1721" s="243">
        <f>IF(N1721="zákl. přenesená",J1721,0)</f>
        <v>0</v>
      </c>
      <c r="BH1721" s="243">
        <f>IF(N1721="sníž. přenesená",J1721,0)</f>
        <v>0</v>
      </c>
      <c r="BI1721" s="243">
        <f>IF(N1721="nulová",J1721,0)</f>
        <v>0</v>
      </c>
      <c r="BJ1721" s="142" t="s">
        <v>81</v>
      </c>
      <c r="BK1721" s="243">
        <f>ROUND(I1721*H1721,2)</f>
        <v>40000</v>
      </c>
      <c r="BL1721" s="142" t="s">
        <v>894</v>
      </c>
      <c r="BM1721" s="242" t="s">
        <v>903</v>
      </c>
    </row>
    <row r="1722" spans="1:65" s="217" customFormat="1" ht="22.9" customHeight="1" x14ac:dyDescent="0.5">
      <c r="B1722" s="218"/>
      <c r="D1722" s="219" t="s">
        <v>72</v>
      </c>
      <c r="E1722" s="228" t="s">
        <v>904</v>
      </c>
      <c r="F1722" s="228" t="s">
        <v>905</v>
      </c>
      <c r="J1722" s="229">
        <f>BK1722</f>
        <v>100000</v>
      </c>
      <c r="L1722" s="218"/>
      <c r="M1722" s="222"/>
      <c r="N1722" s="223"/>
      <c r="O1722" s="223"/>
      <c r="P1722" s="224">
        <f>P1723</f>
        <v>0</v>
      </c>
      <c r="Q1722" s="223"/>
      <c r="R1722" s="224">
        <f>R1723</f>
        <v>0</v>
      </c>
      <c r="S1722" s="223"/>
      <c r="T1722" s="225">
        <f>T1723</f>
        <v>0</v>
      </c>
      <c r="AR1722" s="219" t="s">
        <v>189</v>
      </c>
      <c r="AT1722" s="226" t="s">
        <v>72</v>
      </c>
      <c r="AU1722" s="226" t="s">
        <v>81</v>
      </c>
      <c r="AY1722" s="219" t="s">
        <v>134</v>
      </c>
      <c r="BK1722" s="227">
        <f>BK1723</f>
        <v>100000</v>
      </c>
    </row>
    <row r="1723" spans="1:65" s="152" customFormat="1" ht="16.5" customHeight="1" x14ac:dyDescent="0.4">
      <c r="A1723" s="149"/>
      <c r="B1723" s="150"/>
      <c r="C1723" s="230" t="s">
        <v>906</v>
      </c>
      <c r="D1723" s="230" t="s">
        <v>136</v>
      </c>
      <c r="E1723" s="231" t="s">
        <v>907</v>
      </c>
      <c r="F1723" s="232" t="s">
        <v>905</v>
      </c>
      <c r="G1723" s="233" t="s">
        <v>342</v>
      </c>
      <c r="H1723" s="234">
        <v>1</v>
      </c>
      <c r="I1723" s="75">
        <v>100000</v>
      </c>
      <c r="J1723" s="235">
        <f>ROUND(I1723*H1723,2)</f>
        <v>100000</v>
      </c>
      <c r="K1723" s="236"/>
      <c r="L1723" s="150"/>
      <c r="M1723" s="237" t="s">
        <v>1</v>
      </c>
      <c r="N1723" s="238" t="s">
        <v>38</v>
      </c>
      <c r="O1723" s="239"/>
      <c r="P1723" s="240">
        <f>O1723*H1723</f>
        <v>0</v>
      </c>
      <c r="Q1723" s="240">
        <v>0</v>
      </c>
      <c r="R1723" s="240">
        <f>Q1723*H1723</f>
        <v>0</v>
      </c>
      <c r="S1723" s="240">
        <v>0</v>
      </c>
      <c r="T1723" s="241">
        <f>S1723*H1723</f>
        <v>0</v>
      </c>
      <c r="U1723" s="149"/>
      <c r="V1723" s="149"/>
      <c r="W1723" s="149"/>
      <c r="X1723" s="149"/>
      <c r="Y1723" s="149"/>
      <c r="Z1723" s="149"/>
      <c r="AA1723" s="149"/>
      <c r="AB1723" s="149"/>
      <c r="AC1723" s="149"/>
      <c r="AD1723" s="149"/>
      <c r="AE1723" s="149"/>
      <c r="AR1723" s="242" t="s">
        <v>894</v>
      </c>
      <c r="AT1723" s="242" t="s">
        <v>136</v>
      </c>
      <c r="AU1723" s="242" t="s">
        <v>83</v>
      </c>
      <c r="AY1723" s="142" t="s">
        <v>134</v>
      </c>
      <c r="BE1723" s="243">
        <f>IF(N1723="základní",J1723,0)</f>
        <v>100000</v>
      </c>
      <c r="BF1723" s="243">
        <f>IF(N1723="snížená",J1723,0)</f>
        <v>0</v>
      </c>
      <c r="BG1723" s="243">
        <f>IF(N1723="zákl. přenesená",J1723,0)</f>
        <v>0</v>
      </c>
      <c r="BH1723" s="243">
        <f>IF(N1723="sníž. přenesená",J1723,0)</f>
        <v>0</v>
      </c>
      <c r="BI1723" s="243">
        <f>IF(N1723="nulová",J1723,0)</f>
        <v>0</v>
      </c>
      <c r="BJ1723" s="142" t="s">
        <v>81</v>
      </c>
      <c r="BK1723" s="243">
        <f>ROUND(I1723*H1723,2)</f>
        <v>100000</v>
      </c>
      <c r="BL1723" s="142" t="s">
        <v>894</v>
      </c>
      <c r="BM1723" s="242" t="s">
        <v>908</v>
      </c>
    </row>
    <row r="1724" spans="1:65" s="217" customFormat="1" ht="22.9" customHeight="1" x14ac:dyDescent="0.5">
      <c r="B1724" s="218"/>
      <c r="D1724" s="219" t="s">
        <v>72</v>
      </c>
      <c r="E1724" s="228" t="s">
        <v>909</v>
      </c>
      <c r="F1724" s="228" t="s">
        <v>910</v>
      </c>
      <c r="J1724" s="229">
        <f>BK1724</f>
        <v>50000</v>
      </c>
      <c r="L1724" s="218"/>
      <c r="M1724" s="222"/>
      <c r="N1724" s="223"/>
      <c r="O1724" s="223"/>
      <c r="P1724" s="224">
        <f>P1725</f>
        <v>0</v>
      </c>
      <c r="Q1724" s="223"/>
      <c r="R1724" s="224">
        <f>R1725</f>
        <v>0</v>
      </c>
      <c r="S1724" s="223"/>
      <c r="T1724" s="225">
        <f>T1725</f>
        <v>0</v>
      </c>
      <c r="AR1724" s="219" t="s">
        <v>189</v>
      </c>
      <c r="AT1724" s="226" t="s">
        <v>72</v>
      </c>
      <c r="AU1724" s="226" t="s">
        <v>81</v>
      </c>
      <c r="AY1724" s="219" t="s">
        <v>134</v>
      </c>
      <c r="BK1724" s="227">
        <f>BK1725</f>
        <v>50000</v>
      </c>
    </row>
    <row r="1725" spans="1:65" s="152" customFormat="1" ht="16.5" customHeight="1" x14ac:dyDescent="0.4">
      <c r="A1725" s="149"/>
      <c r="B1725" s="150"/>
      <c r="C1725" s="230" t="s">
        <v>911</v>
      </c>
      <c r="D1725" s="230" t="s">
        <v>136</v>
      </c>
      <c r="E1725" s="231" t="s">
        <v>912</v>
      </c>
      <c r="F1725" s="232" t="s">
        <v>910</v>
      </c>
      <c r="G1725" s="233" t="s">
        <v>342</v>
      </c>
      <c r="H1725" s="234">
        <v>1</v>
      </c>
      <c r="I1725" s="75">
        <v>50000</v>
      </c>
      <c r="J1725" s="235">
        <f>ROUND(I1725*H1725,2)</f>
        <v>50000</v>
      </c>
      <c r="K1725" s="236"/>
      <c r="L1725" s="150"/>
      <c r="M1725" s="278" t="s">
        <v>1</v>
      </c>
      <c r="N1725" s="279" t="s">
        <v>38</v>
      </c>
      <c r="O1725" s="280"/>
      <c r="P1725" s="281">
        <f>O1725*H1725</f>
        <v>0</v>
      </c>
      <c r="Q1725" s="281">
        <v>0</v>
      </c>
      <c r="R1725" s="281">
        <f>Q1725*H1725</f>
        <v>0</v>
      </c>
      <c r="S1725" s="281">
        <v>0</v>
      </c>
      <c r="T1725" s="282">
        <f>S1725*H1725</f>
        <v>0</v>
      </c>
      <c r="U1725" s="149"/>
      <c r="V1725" s="149"/>
      <c r="W1725" s="149"/>
      <c r="X1725" s="149"/>
      <c r="Y1725" s="149"/>
      <c r="Z1725" s="149"/>
      <c r="AA1725" s="149"/>
      <c r="AB1725" s="149"/>
      <c r="AC1725" s="149"/>
      <c r="AD1725" s="149"/>
      <c r="AE1725" s="149"/>
      <c r="AR1725" s="242" t="s">
        <v>894</v>
      </c>
      <c r="AT1725" s="242" t="s">
        <v>136</v>
      </c>
      <c r="AU1725" s="242" t="s">
        <v>83</v>
      </c>
      <c r="AY1725" s="142" t="s">
        <v>134</v>
      </c>
      <c r="BE1725" s="243">
        <f>IF(N1725="základní",J1725,0)</f>
        <v>50000</v>
      </c>
      <c r="BF1725" s="243">
        <f>IF(N1725="snížená",J1725,0)</f>
        <v>0</v>
      </c>
      <c r="BG1725" s="243">
        <f>IF(N1725="zákl. přenesená",J1725,0)</f>
        <v>0</v>
      </c>
      <c r="BH1725" s="243">
        <f>IF(N1725="sníž. přenesená",J1725,0)</f>
        <v>0</v>
      </c>
      <c r="BI1725" s="243">
        <f>IF(N1725="nulová",J1725,0)</f>
        <v>0</v>
      </c>
      <c r="BJ1725" s="142" t="s">
        <v>81</v>
      </c>
      <c r="BK1725" s="243">
        <f>ROUND(I1725*H1725,2)</f>
        <v>50000</v>
      </c>
      <c r="BL1725" s="142" t="s">
        <v>894</v>
      </c>
      <c r="BM1725" s="242" t="s">
        <v>913</v>
      </c>
    </row>
    <row r="1726" spans="1:65" s="152" customFormat="1" ht="6.95" customHeight="1" x14ac:dyDescent="0.4">
      <c r="A1726" s="149"/>
      <c r="B1726" s="181"/>
      <c r="C1726" s="182"/>
      <c r="D1726" s="182"/>
      <c r="E1726" s="182"/>
      <c r="F1726" s="182"/>
      <c r="G1726" s="182"/>
      <c r="H1726" s="182"/>
      <c r="I1726" s="182"/>
      <c r="J1726" s="182"/>
      <c r="K1726" s="182"/>
      <c r="L1726" s="150"/>
      <c r="M1726" s="149"/>
      <c r="O1726" s="149"/>
      <c r="P1726" s="149"/>
      <c r="Q1726" s="149"/>
      <c r="R1726" s="149"/>
      <c r="S1726" s="149"/>
      <c r="T1726" s="149"/>
      <c r="U1726" s="149"/>
      <c r="V1726" s="149"/>
      <c r="W1726" s="149"/>
      <c r="X1726" s="149"/>
      <c r="Y1726" s="149"/>
      <c r="Z1726" s="149"/>
      <c r="AA1726" s="149"/>
      <c r="AB1726" s="149"/>
      <c r="AC1726" s="149"/>
      <c r="AD1726" s="149"/>
      <c r="AE1726" s="149"/>
    </row>
  </sheetData>
  <sheetProtection algorithmName="SHA-512" hashValue="7Td8X/2svEKLkY5iXL8NJI6mgjONu5VTGBSIIStNbf0uVBjaPIs3xrlffJaiqJIHL2dyOEmEw66273+upSC0JA==" saltValue="RaYuh/2LI02w186z79g6ig==" spinCount="100000" sheet="1" objects="1" scenarios="1"/>
  <autoFilter ref="C142:K1725"/>
  <mergeCells count="9">
    <mergeCell ref="E87:H87"/>
    <mergeCell ref="E133:H133"/>
    <mergeCell ref="E135:H135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4"/>
  <sheetViews>
    <sheetView topLeftCell="A145" zoomScaleNormal="100" workbookViewId="0">
      <selection activeCell="D156" sqref="D156"/>
    </sheetView>
  </sheetViews>
  <sheetFormatPr defaultColWidth="11.6640625" defaultRowHeight="12.5" x14ac:dyDescent="0.5"/>
  <cols>
    <col min="1" max="1" width="46.6640625" style="83" customWidth="1"/>
    <col min="2" max="2" width="5.83203125" style="81" customWidth="1"/>
    <col min="3" max="3" width="8.1640625" style="81" customWidth="1"/>
    <col min="4" max="4" width="17.5" style="82" customWidth="1"/>
    <col min="5" max="5" width="21" style="82" customWidth="1"/>
    <col min="6" max="6" width="11.6640625" style="83" customWidth="1"/>
    <col min="7" max="7" width="9.33203125" style="83" customWidth="1"/>
    <col min="8" max="14" width="11.6640625" style="83"/>
    <col min="15" max="15" width="13.6640625" style="83" bestFit="1" customWidth="1"/>
    <col min="16" max="256" width="11.6640625" style="83"/>
    <col min="257" max="257" width="46.6640625" style="83" customWidth="1"/>
    <col min="258" max="258" width="5.83203125" style="83" customWidth="1"/>
    <col min="259" max="259" width="8.1640625" style="83" customWidth="1"/>
    <col min="260" max="260" width="17.5" style="83" customWidth="1"/>
    <col min="261" max="261" width="21" style="83" customWidth="1"/>
    <col min="262" max="262" width="11.6640625" style="83"/>
    <col min="263" max="263" width="9.33203125" style="83" customWidth="1"/>
    <col min="264" max="270" width="11.6640625" style="83"/>
    <col min="271" max="271" width="13.6640625" style="83" bestFit="1" customWidth="1"/>
    <col min="272" max="512" width="11.6640625" style="83"/>
    <col min="513" max="513" width="46.6640625" style="83" customWidth="1"/>
    <col min="514" max="514" width="5.83203125" style="83" customWidth="1"/>
    <col min="515" max="515" width="8.1640625" style="83" customWidth="1"/>
    <col min="516" max="516" width="17.5" style="83" customWidth="1"/>
    <col min="517" max="517" width="21" style="83" customWidth="1"/>
    <col min="518" max="518" width="11.6640625" style="83"/>
    <col min="519" max="519" width="9.33203125" style="83" customWidth="1"/>
    <col min="520" max="526" width="11.6640625" style="83"/>
    <col min="527" max="527" width="13.6640625" style="83" bestFit="1" customWidth="1"/>
    <col min="528" max="768" width="11.6640625" style="83"/>
    <col min="769" max="769" width="46.6640625" style="83" customWidth="1"/>
    <col min="770" max="770" width="5.83203125" style="83" customWidth="1"/>
    <col min="771" max="771" width="8.1640625" style="83" customWidth="1"/>
    <col min="772" max="772" width="17.5" style="83" customWidth="1"/>
    <col min="773" max="773" width="21" style="83" customWidth="1"/>
    <col min="774" max="774" width="11.6640625" style="83"/>
    <col min="775" max="775" width="9.33203125" style="83" customWidth="1"/>
    <col min="776" max="782" width="11.6640625" style="83"/>
    <col min="783" max="783" width="13.6640625" style="83" bestFit="1" customWidth="1"/>
    <col min="784" max="1024" width="11.6640625" style="83"/>
    <col min="1025" max="1025" width="46.6640625" style="83" customWidth="1"/>
    <col min="1026" max="1026" width="5.83203125" style="83" customWidth="1"/>
    <col min="1027" max="1027" width="8.1640625" style="83" customWidth="1"/>
    <col min="1028" max="1028" width="17.5" style="83" customWidth="1"/>
    <col min="1029" max="1029" width="21" style="83" customWidth="1"/>
    <col min="1030" max="1030" width="11.6640625" style="83"/>
    <col min="1031" max="1031" width="9.33203125" style="83" customWidth="1"/>
    <col min="1032" max="1038" width="11.6640625" style="83"/>
    <col min="1039" max="1039" width="13.6640625" style="83" bestFit="1" customWidth="1"/>
    <col min="1040" max="1280" width="11.6640625" style="83"/>
    <col min="1281" max="1281" width="46.6640625" style="83" customWidth="1"/>
    <col min="1282" max="1282" width="5.83203125" style="83" customWidth="1"/>
    <col min="1283" max="1283" width="8.1640625" style="83" customWidth="1"/>
    <col min="1284" max="1284" width="17.5" style="83" customWidth="1"/>
    <col min="1285" max="1285" width="21" style="83" customWidth="1"/>
    <col min="1286" max="1286" width="11.6640625" style="83"/>
    <col min="1287" max="1287" width="9.33203125" style="83" customWidth="1"/>
    <col min="1288" max="1294" width="11.6640625" style="83"/>
    <col min="1295" max="1295" width="13.6640625" style="83" bestFit="1" customWidth="1"/>
    <col min="1296" max="1536" width="11.6640625" style="83"/>
    <col min="1537" max="1537" width="46.6640625" style="83" customWidth="1"/>
    <col min="1538" max="1538" width="5.83203125" style="83" customWidth="1"/>
    <col min="1539" max="1539" width="8.1640625" style="83" customWidth="1"/>
    <col min="1540" max="1540" width="17.5" style="83" customWidth="1"/>
    <col min="1541" max="1541" width="21" style="83" customWidth="1"/>
    <col min="1542" max="1542" width="11.6640625" style="83"/>
    <col min="1543" max="1543" width="9.33203125" style="83" customWidth="1"/>
    <col min="1544" max="1550" width="11.6640625" style="83"/>
    <col min="1551" max="1551" width="13.6640625" style="83" bestFit="1" customWidth="1"/>
    <col min="1552" max="1792" width="11.6640625" style="83"/>
    <col min="1793" max="1793" width="46.6640625" style="83" customWidth="1"/>
    <col min="1794" max="1794" width="5.83203125" style="83" customWidth="1"/>
    <col min="1795" max="1795" width="8.1640625" style="83" customWidth="1"/>
    <col min="1796" max="1796" width="17.5" style="83" customWidth="1"/>
    <col min="1797" max="1797" width="21" style="83" customWidth="1"/>
    <col min="1798" max="1798" width="11.6640625" style="83"/>
    <col min="1799" max="1799" width="9.33203125" style="83" customWidth="1"/>
    <col min="1800" max="1806" width="11.6640625" style="83"/>
    <col min="1807" max="1807" width="13.6640625" style="83" bestFit="1" customWidth="1"/>
    <col min="1808" max="2048" width="11.6640625" style="83"/>
    <col min="2049" max="2049" width="46.6640625" style="83" customWidth="1"/>
    <col min="2050" max="2050" width="5.83203125" style="83" customWidth="1"/>
    <col min="2051" max="2051" width="8.1640625" style="83" customWidth="1"/>
    <col min="2052" max="2052" width="17.5" style="83" customWidth="1"/>
    <col min="2053" max="2053" width="21" style="83" customWidth="1"/>
    <col min="2054" max="2054" width="11.6640625" style="83"/>
    <col min="2055" max="2055" width="9.33203125" style="83" customWidth="1"/>
    <col min="2056" max="2062" width="11.6640625" style="83"/>
    <col min="2063" max="2063" width="13.6640625" style="83" bestFit="1" customWidth="1"/>
    <col min="2064" max="2304" width="11.6640625" style="83"/>
    <col min="2305" max="2305" width="46.6640625" style="83" customWidth="1"/>
    <col min="2306" max="2306" width="5.83203125" style="83" customWidth="1"/>
    <col min="2307" max="2307" width="8.1640625" style="83" customWidth="1"/>
    <col min="2308" max="2308" width="17.5" style="83" customWidth="1"/>
    <col min="2309" max="2309" width="21" style="83" customWidth="1"/>
    <col min="2310" max="2310" width="11.6640625" style="83"/>
    <col min="2311" max="2311" width="9.33203125" style="83" customWidth="1"/>
    <col min="2312" max="2318" width="11.6640625" style="83"/>
    <col min="2319" max="2319" width="13.6640625" style="83" bestFit="1" customWidth="1"/>
    <col min="2320" max="2560" width="11.6640625" style="83"/>
    <col min="2561" max="2561" width="46.6640625" style="83" customWidth="1"/>
    <col min="2562" max="2562" width="5.83203125" style="83" customWidth="1"/>
    <col min="2563" max="2563" width="8.1640625" style="83" customWidth="1"/>
    <col min="2564" max="2564" width="17.5" style="83" customWidth="1"/>
    <col min="2565" max="2565" width="21" style="83" customWidth="1"/>
    <col min="2566" max="2566" width="11.6640625" style="83"/>
    <col min="2567" max="2567" width="9.33203125" style="83" customWidth="1"/>
    <col min="2568" max="2574" width="11.6640625" style="83"/>
    <col min="2575" max="2575" width="13.6640625" style="83" bestFit="1" customWidth="1"/>
    <col min="2576" max="2816" width="11.6640625" style="83"/>
    <col min="2817" max="2817" width="46.6640625" style="83" customWidth="1"/>
    <col min="2818" max="2818" width="5.83203125" style="83" customWidth="1"/>
    <col min="2819" max="2819" width="8.1640625" style="83" customWidth="1"/>
    <col min="2820" max="2820" width="17.5" style="83" customWidth="1"/>
    <col min="2821" max="2821" width="21" style="83" customWidth="1"/>
    <col min="2822" max="2822" width="11.6640625" style="83"/>
    <col min="2823" max="2823" width="9.33203125" style="83" customWidth="1"/>
    <col min="2824" max="2830" width="11.6640625" style="83"/>
    <col min="2831" max="2831" width="13.6640625" style="83" bestFit="1" customWidth="1"/>
    <col min="2832" max="3072" width="11.6640625" style="83"/>
    <col min="3073" max="3073" width="46.6640625" style="83" customWidth="1"/>
    <col min="3074" max="3074" width="5.83203125" style="83" customWidth="1"/>
    <col min="3075" max="3075" width="8.1640625" style="83" customWidth="1"/>
    <col min="3076" max="3076" width="17.5" style="83" customWidth="1"/>
    <col min="3077" max="3077" width="21" style="83" customWidth="1"/>
    <col min="3078" max="3078" width="11.6640625" style="83"/>
    <col min="3079" max="3079" width="9.33203125" style="83" customWidth="1"/>
    <col min="3080" max="3086" width="11.6640625" style="83"/>
    <col min="3087" max="3087" width="13.6640625" style="83" bestFit="1" customWidth="1"/>
    <col min="3088" max="3328" width="11.6640625" style="83"/>
    <col min="3329" max="3329" width="46.6640625" style="83" customWidth="1"/>
    <col min="3330" max="3330" width="5.83203125" style="83" customWidth="1"/>
    <col min="3331" max="3331" width="8.1640625" style="83" customWidth="1"/>
    <col min="3332" max="3332" width="17.5" style="83" customWidth="1"/>
    <col min="3333" max="3333" width="21" style="83" customWidth="1"/>
    <col min="3334" max="3334" width="11.6640625" style="83"/>
    <col min="3335" max="3335" width="9.33203125" style="83" customWidth="1"/>
    <col min="3336" max="3342" width="11.6640625" style="83"/>
    <col min="3343" max="3343" width="13.6640625" style="83" bestFit="1" customWidth="1"/>
    <col min="3344" max="3584" width="11.6640625" style="83"/>
    <col min="3585" max="3585" width="46.6640625" style="83" customWidth="1"/>
    <col min="3586" max="3586" width="5.83203125" style="83" customWidth="1"/>
    <col min="3587" max="3587" width="8.1640625" style="83" customWidth="1"/>
    <col min="3588" max="3588" width="17.5" style="83" customWidth="1"/>
    <col min="3589" max="3589" width="21" style="83" customWidth="1"/>
    <col min="3590" max="3590" width="11.6640625" style="83"/>
    <col min="3591" max="3591" width="9.33203125" style="83" customWidth="1"/>
    <col min="3592" max="3598" width="11.6640625" style="83"/>
    <col min="3599" max="3599" width="13.6640625" style="83" bestFit="1" customWidth="1"/>
    <col min="3600" max="3840" width="11.6640625" style="83"/>
    <col min="3841" max="3841" width="46.6640625" style="83" customWidth="1"/>
    <col min="3842" max="3842" width="5.83203125" style="83" customWidth="1"/>
    <col min="3843" max="3843" width="8.1640625" style="83" customWidth="1"/>
    <col min="3844" max="3844" width="17.5" style="83" customWidth="1"/>
    <col min="3845" max="3845" width="21" style="83" customWidth="1"/>
    <col min="3846" max="3846" width="11.6640625" style="83"/>
    <col min="3847" max="3847" width="9.33203125" style="83" customWidth="1"/>
    <col min="3848" max="3854" width="11.6640625" style="83"/>
    <col min="3855" max="3855" width="13.6640625" style="83" bestFit="1" customWidth="1"/>
    <col min="3856" max="4096" width="11.6640625" style="83"/>
    <col min="4097" max="4097" width="46.6640625" style="83" customWidth="1"/>
    <col min="4098" max="4098" width="5.83203125" style="83" customWidth="1"/>
    <col min="4099" max="4099" width="8.1640625" style="83" customWidth="1"/>
    <col min="4100" max="4100" width="17.5" style="83" customWidth="1"/>
    <col min="4101" max="4101" width="21" style="83" customWidth="1"/>
    <col min="4102" max="4102" width="11.6640625" style="83"/>
    <col min="4103" max="4103" width="9.33203125" style="83" customWidth="1"/>
    <col min="4104" max="4110" width="11.6640625" style="83"/>
    <col min="4111" max="4111" width="13.6640625" style="83" bestFit="1" customWidth="1"/>
    <col min="4112" max="4352" width="11.6640625" style="83"/>
    <col min="4353" max="4353" width="46.6640625" style="83" customWidth="1"/>
    <col min="4354" max="4354" width="5.83203125" style="83" customWidth="1"/>
    <col min="4355" max="4355" width="8.1640625" style="83" customWidth="1"/>
    <col min="4356" max="4356" width="17.5" style="83" customWidth="1"/>
    <col min="4357" max="4357" width="21" style="83" customWidth="1"/>
    <col min="4358" max="4358" width="11.6640625" style="83"/>
    <col min="4359" max="4359" width="9.33203125" style="83" customWidth="1"/>
    <col min="4360" max="4366" width="11.6640625" style="83"/>
    <col min="4367" max="4367" width="13.6640625" style="83" bestFit="1" customWidth="1"/>
    <col min="4368" max="4608" width="11.6640625" style="83"/>
    <col min="4609" max="4609" width="46.6640625" style="83" customWidth="1"/>
    <col min="4610" max="4610" width="5.83203125" style="83" customWidth="1"/>
    <col min="4611" max="4611" width="8.1640625" style="83" customWidth="1"/>
    <col min="4612" max="4612" width="17.5" style="83" customWidth="1"/>
    <col min="4613" max="4613" width="21" style="83" customWidth="1"/>
    <col min="4614" max="4614" width="11.6640625" style="83"/>
    <col min="4615" max="4615" width="9.33203125" style="83" customWidth="1"/>
    <col min="4616" max="4622" width="11.6640625" style="83"/>
    <col min="4623" max="4623" width="13.6640625" style="83" bestFit="1" customWidth="1"/>
    <col min="4624" max="4864" width="11.6640625" style="83"/>
    <col min="4865" max="4865" width="46.6640625" style="83" customWidth="1"/>
    <col min="4866" max="4866" width="5.83203125" style="83" customWidth="1"/>
    <col min="4867" max="4867" width="8.1640625" style="83" customWidth="1"/>
    <col min="4868" max="4868" width="17.5" style="83" customWidth="1"/>
    <col min="4869" max="4869" width="21" style="83" customWidth="1"/>
    <col min="4870" max="4870" width="11.6640625" style="83"/>
    <col min="4871" max="4871" width="9.33203125" style="83" customWidth="1"/>
    <col min="4872" max="4878" width="11.6640625" style="83"/>
    <col min="4879" max="4879" width="13.6640625" style="83" bestFit="1" customWidth="1"/>
    <col min="4880" max="5120" width="11.6640625" style="83"/>
    <col min="5121" max="5121" width="46.6640625" style="83" customWidth="1"/>
    <col min="5122" max="5122" width="5.83203125" style="83" customWidth="1"/>
    <col min="5123" max="5123" width="8.1640625" style="83" customWidth="1"/>
    <col min="5124" max="5124" width="17.5" style="83" customWidth="1"/>
    <col min="5125" max="5125" width="21" style="83" customWidth="1"/>
    <col min="5126" max="5126" width="11.6640625" style="83"/>
    <col min="5127" max="5127" width="9.33203125" style="83" customWidth="1"/>
    <col min="5128" max="5134" width="11.6640625" style="83"/>
    <col min="5135" max="5135" width="13.6640625" style="83" bestFit="1" customWidth="1"/>
    <col min="5136" max="5376" width="11.6640625" style="83"/>
    <col min="5377" max="5377" width="46.6640625" style="83" customWidth="1"/>
    <col min="5378" max="5378" width="5.83203125" style="83" customWidth="1"/>
    <col min="5379" max="5379" width="8.1640625" style="83" customWidth="1"/>
    <col min="5380" max="5380" width="17.5" style="83" customWidth="1"/>
    <col min="5381" max="5381" width="21" style="83" customWidth="1"/>
    <col min="5382" max="5382" width="11.6640625" style="83"/>
    <col min="5383" max="5383" width="9.33203125" style="83" customWidth="1"/>
    <col min="5384" max="5390" width="11.6640625" style="83"/>
    <col min="5391" max="5391" width="13.6640625" style="83" bestFit="1" customWidth="1"/>
    <col min="5392" max="5632" width="11.6640625" style="83"/>
    <col min="5633" max="5633" width="46.6640625" style="83" customWidth="1"/>
    <col min="5634" max="5634" width="5.83203125" style="83" customWidth="1"/>
    <col min="5635" max="5635" width="8.1640625" style="83" customWidth="1"/>
    <col min="5636" max="5636" width="17.5" style="83" customWidth="1"/>
    <col min="5637" max="5637" width="21" style="83" customWidth="1"/>
    <col min="5638" max="5638" width="11.6640625" style="83"/>
    <col min="5639" max="5639" width="9.33203125" style="83" customWidth="1"/>
    <col min="5640" max="5646" width="11.6640625" style="83"/>
    <col min="5647" max="5647" width="13.6640625" style="83" bestFit="1" customWidth="1"/>
    <col min="5648" max="5888" width="11.6640625" style="83"/>
    <col min="5889" max="5889" width="46.6640625" style="83" customWidth="1"/>
    <col min="5890" max="5890" width="5.83203125" style="83" customWidth="1"/>
    <col min="5891" max="5891" width="8.1640625" style="83" customWidth="1"/>
    <col min="5892" max="5892" width="17.5" style="83" customWidth="1"/>
    <col min="5893" max="5893" width="21" style="83" customWidth="1"/>
    <col min="5894" max="5894" width="11.6640625" style="83"/>
    <col min="5895" max="5895" width="9.33203125" style="83" customWidth="1"/>
    <col min="5896" max="5902" width="11.6640625" style="83"/>
    <col min="5903" max="5903" width="13.6640625" style="83" bestFit="1" customWidth="1"/>
    <col min="5904" max="6144" width="11.6640625" style="83"/>
    <col min="6145" max="6145" width="46.6640625" style="83" customWidth="1"/>
    <col min="6146" max="6146" width="5.83203125" style="83" customWidth="1"/>
    <col min="6147" max="6147" width="8.1640625" style="83" customWidth="1"/>
    <col min="6148" max="6148" width="17.5" style="83" customWidth="1"/>
    <col min="6149" max="6149" width="21" style="83" customWidth="1"/>
    <col min="6150" max="6150" width="11.6640625" style="83"/>
    <col min="6151" max="6151" width="9.33203125" style="83" customWidth="1"/>
    <col min="6152" max="6158" width="11.6640625" style="83"/>
    <col min="6159" max="6159" width="13.6640625" style="83" bestFit="1" customWidth="1"/>
    <col min="6160" max="6400" width="11.6640625" style="83"/>
    <col min="6401" max="6401" width="46.6640625" style="83" customWidth="1"/>
    <col min="6402" max="6402" width="5.83203125" style="83" customWidth="1"/>
    <col min="6403" max="6403" width="8.1640625" style="83" customWidth="1"/>
    <col min="6404" max="6404" width="17.5" style="83" customWidth="1"/>
    <col min="6405" max="6405" width="21" style="83" customWidth="1"/>
    <col min="6406" max="6406" width="11.6640625" style="83"/>
    <col min="6407" max="6407" width="9.33203125" style="83" customWidth="1"/>
    <col min="6408" max="6414" width="11.6640625" style="83"/>
    <col min="6415" max="6415" width="13.6640625" style="83" bestFit="1" customWidth="1"/>
    <col min="6416" max="6656" width="11.6640625" style="83"/>
    <col min="6657" max="6657" width="46.6640625" style="83" customWidth="1"/>
    <col min="6658" max="6658" width="5.83203125" style="83" customWidth="1"/>
    <col min="6659" max="6659" width="8.1640625" style="83" customWidth="1"/>
    <col min="6660" max="6660" width="17.5" style="83" customWidth="1"/>
    <col min="6661" max="6661" width="21" style="83" customWidth="1"/>
    <col min="6662" max="6662" width="11.6640625" style="83"/>
    <col min="6663" max="6663" width="9.33203125" style="83" customWidth="1"/>
    <col min="6664" max="6670" width="11.6640625" style="83"/>
    <col min="6671" max="6671" width="13.6640625" style="83" bestFit="1" customWidth="1"/>
    <col min="6672" max="6912" width="11.6640625" style="83"/>
    <col min="6913" max="6913" width="46.6640625" style="83" customWidth="1"/>
    <col min="6914" max="6914" width="5.83203125" style="83" customWidth="1"/>
    <col min="6915" max="6915" width="8.1640625" style="83" customWidth="1"/>
    <col min="6916" max="6916" width="17.5" style="83" customWidth="1"/>
    <col min="6917" max="6917" width="21" style="83" customWidth="1"/>
    <col min="6918" max="6918" width="11.6640625" style="83"/>
    <col min="6919" max="6919" width="9.33203125" style="83" customWidth="1"/>
    <col min="6920" max="6926" width="11.6640625" style="83"/>
    <col min="6927" max="6927" width="13.6640625" style="83" bestFit="1" customWidth="1"/>
    <col min="6928" max="7168" width="11.6640625" style="83"/>
    <col min="7169" max="7169" width="46.6640625" style="83" customWidth="1"/>
    <col min="7170" max="7170" width="5.83203125" style="83" customWidth="1"/>
    <col min="7171" max="7171" width="8.1640625" style="83" customWidth="1"/>
    <col min="7172" max="7172" width="17.5" style="83" customWidth="1"/>
    <col min="7173" max="7173" width="21" style="83" customWidth="1"/>
    <col min="7174" max="7174" width="11.6640625" style="83"/>
    <col min="7175" max="7175" width="9.33203125" style="83" customWidth="1"/>
    <col min="7176" max="7182" width="11.6640625" style="83"/>
    <col min="7183" max="7183" width="13.6640625" style="83" bestFit="1" customWidth="1"/>
    <col min="7184" max="7424" width="11.6640625" style="83"/>
    <col min="7425" max="7425" width="46.6640625" style="83" customWidth="1"/>
    <col min="7426" max="7426" width="5.83203125" style="83" customWidth="1"/>
    <col min="7427" max="7427" width="8.1640625" style="83" customWidth="1"/>
    <col min="7428" max="7428" width="17.5" style="83" customWidth="1"/>
    <col min="7429" max="7429" width="21" style="83" customWidth="1"/>
    <col min="7430" max="7430" width="11.6640625" style="83"/>
    <col min="7431" max="7431" width="9.33203125" style="83" customWidth="1"/>
    <col min="7432" max="7438" width="11.6640625" style="83"/>
    <col min="7439" max="7439" width="13.6640625" style="83" bestFit="1" customWidth="1"/>
    <col min="7440" max="7680" width="11.6640625" style="83"/>
    <col min="7681" max="7681" width="46.6640625" style="83" customWidth="1"/>
    <col min="7682" max="7682" width="5.83203125" style="83" customWidth="1"/>
    <col min="7683" max="7683" width="8.1640625" style="83" customWidth="1"/>
    <col min="7684" max="7684" width="17.5" style="83" customWidth="1"/>
    <col min="7685" max="7685" width="21" style="83" customWidth="1"/>
    <col min="7686" max="7686" width="11.6640625" style="83"/>
    <col min="7687" max="7687" width="9.33203125" style="83" customWidth="1"/>
    <col min="7688" max="7694" width="11.6640625" style="83"/>
    <col min="7695" max="7695" width="13.6640625" style="83" bestFit="1" customWidth="1"/>
    <col min="7696" max="7936" width="11.6640625" style="83"/>
    <col min="7937" max="7937" width="46.6640625" style="83" customWidth="1"/>
    <col min="7938" max="7938" width="5.83203125" style="83" customWidth="1"/>
    <col min="7939" max="7939" width="8.1640625" style="83" customWidth="1"/>
    <col min="7940" max="7940" width="17.5" style="83" customWidth="1"/>
    <col min="7941" max="7941" width="21" style="83" customWidth="1"/>
    <col min="7942" max="7942" width="11.6640625" style="83"/>
    <col min="7943" max="7943" width="9.33203125" style="83" customWidth="1"/>
    <col min="7944" max="7950" width="11.6640625" style="83"/>
    <col min="7951" max="7951" width="13.6640625" style="83" bestFit="1" customWidth="1"/>
    <col min="7952" max="8192" width="11.6640625" style="83"/>
    <col min="8193" max="8193" width="46.6640625" style="83" customWidth="1"/>
    <col min="8194" max="8194" width="5.83203125" style="83" customWidth="1"/>
    <col min="8195" max="8195" width="8.1640625" style="83" customWidth="1"/>
    <col min="8196" max="8196" width="17.5" style="83" customWidth="1"/>
    <col min="8197" max="8197" width="21" style="83" customWidth="1"/>
    <col min="8198" max="8198" width="11.6640625" style="83"/>
    <col min="8199" max="8199" width="9.33203125" style="83" customWidth="1"/>
    <col min="8200" max="8206" width="11.6640625" style="83"/>
    <col min="8207" max="8207" width="13.6640625" style="83" bestFit="1" customWidth="1"/>
    <col min="8208" max="8448" width="11.6640625" style="83"/>
    <col min="8449" max="8449" width="46.6640625" style="83" customWidth="1"/>
    <col min="8450" max="8450" width="5.83203125" style="83" customWidth="1"/>
    <col min="8451" max="8451" width="8.1640625" style="83" customWidth="1"/>
    <col min="8452" max="8452" width="17.5" style="83" customWidth="1"/>
    <col min="8453" max="8453" width="21" style="83" customWidth="1"/>
    <col min="8454" max="8454" width="11.6640625" style="83"/>
    <col min="8455" max="8455" width="9.33203125" style="83" customWidth="1"/>
    <col min="8456" max="8462" width="11.6640625" style="83"/>
    <col min="8463" max="8463" width="13.6640625" style="83" bestFit="1" customWidth="1"/>
    <col min="8464" max="8704" width="11.6640625" style="83"/>
    <col min="8705" max="8705" width="46.6640625" style="83" customWidth="1"/>
    <col min="8706" max="8706" width="5.83203125" style="83" customWidth="1"/>
    <col min="8707" max="8707" width="8.1640625" style="83" customWidth="1"/>
    <col min="8708" max="8708" width="17.5" style="83" customWidth="1"/>
    <col min="8709" max="8709" width="21" style="83" customWidth="1"/>
    <col min="8710" max="8710" width="11.6640625" style="83"/>
    <col min="8711" max="8711" width="9.33203125" style="83" customWidth="1"/>
    <col min="8712" max="8718" width="11.6640625" style="83"/>
    <col min="8719" max="8719" width="13.6640625" style="83" bestFit="1" customWidth="1"/>
    <col min="8720" max="8960" width="11.6640625" style="83"/>
    <col min="8961" max="8961" width="46.6640625" style="83" customWidth="1"/>
    <col min="8962" max="8962" width="5.83203125" style="83" customWidth="1"/>
    <col min="8963" max="8963" width="8.1640625" style="83" customWidth="1"/>
    <col min="8964" max="8964" width="17.5" style="83" customWidth="1"/>
    <col min="8965" max="8965" width="21" style="83" customWidth="1"/>
    <col min="8966" max="8966" width="11.6640625" style="83"/>
    <col min="8967" max="8967" width="9.33203125" style="83" customWidth="1"/>
    <col min="8968" max="8974" width="11.6640625" style="83"/>
    <col min="8975" max="8975" width="13.6640625" style="83" bestFit="1" customWidth="1"/>
    <col min="8976" max="9216" width="11.6640625" style="83"/>
    <col min="9217" max="9217" width="46.6640625" style="83" customWidth="1"/>
    <col min="9218" max="9218" width="5.83203125" style="83" customWidth="1"/>
    <col min="9219" max="9219" width="8.1640625" style="83" customWidth="1"/>
    <col min="9220" max="9220" width="17.5" style="83" customWidth="1"/>
    <col min="9221" max="9221" width="21" style="83" customWidth="1"/>
    <col min="9222" max="9222" width="11.6640625" style="83"/>
    <col min="9223" max="9223" width="9.33203125" style="83" customWidth="1"/>
    <col min="9224" max="9230" width="11.6640625" style="83"/>
    <col min="9231" max="9231" width="13.6640625" style="83" bestFit="1" customWidth="1"/>
    <col min="9232" max="9472" width="11.6640625" style="83"/>
    <col min="9473" max="9473" width="46.6640625" style="83" customWidth="1"/>
    <col min="9474" max="9474" width="5.83203125" style="83" customWidth="1"/>
    <col min="9475" max="9475" width="8.1640625" style="83" customWidth="1"/>
    <col min="9476" max="9476" width="17.5" style="83" customWidth="1"/>
    <col min="9477" max="9477" width="21" style="83" customWidth="1"/>
    <col min="9478" max="9478" width="11.6640625" style="83"/>
    <col min="9479" max="9479" width="9.33203125" style="83" customWidth="1"/>
    <col min="9480" max="9486" width="11.6640625" style="83"/>
    <col min="9487" max="9487" width="13.6640625" style="83" bestFit="1" customWidth="1"/>
    <col min="9488" max="9728" width="11.6640625" style="83"/>
    <col min="9729" max="9729" width="46.6640625" style="83" customWidth="1"/>
    <col min="9730" max="9730" width="5.83203125" style="83" customWidth="1"/>
    <col min="9731" max="9731" width="8.1640625" style="83" customWidth="1"/>
    <col min="9732" max="9732" width="17.5" style="83" customWidth="1"/>
    <col min="9733" max="9733" width="21" style="83" customWidth="1"/>
    <col min="9734" max="9734" width="11.6640625" style="83"/>
    <col min="9735" max="9735" width="9.33203125" style="83" customWidth="1"/>
    <col min="9736" max="9742" width="11.6640625" style="83"/>
    <col min="9743" max="9743" width="13.6640625" style="83" bestFit="1" customWidth="1"/>
    <col min="9744" max="9984" width="11.6640625" style="83"/>
    <col min="9985" max="9985" width="46.6640625" style="83" customWidth="1"/>
    <col min="9986" max="9986" width="5.83203125" style="83" customWidth="1"/>
    <col min="9987" max="9987" width="8.1640625" style="83" customWidth="1"/>
    <col min="9988" max="9988" width="17.5" style="83" customWidth="1"/>
    <col min="9989" max="9989" width="21" style="83" customWidth="1"/>
    <col min="9990" max="9990" width="11.6640625" style="83"/>
    <col min="9991" max="9991" width="9.33203125" style="83" customWidth="1"/>
    <col min="9992" max="9998" width="11.6640625" style="83"/>
    <col min="9999" max="9999" width="13.6640625" style="83" bestFit="1" customWidth="1"/>
    <col min="10000" max="10240" width="11.6640625" style="83"/>
    <col min="10241" max="10241" width="46.6640625" style="83" customWidth="1"/>
    <col min="10242" max="10242" width="5.83203125" style="83" customWidth="1"/>
    <col min="10243" max="10243" width="8.1640625" style="83" customWidth="1"/>
    <col min="10244" max="10244" width="17.5" style="83" customWidth="1"/>
    <col min="10245" max="10245" width="21" style="83" customWidth="1"/>
    <col min="10246" max="10246" width="11.6640625" style="83"/>
    <col min="10247" max="10247" width="9.33203125" style="83" customWidth="1"/>
    <col min="10248" max="10254" width="11.6640625" style="83"/>
    <col min="10255" max="10255" width="13.6640625" style="83" bestFit="1" customWidth="1"/>
    <col min="10256" max="10496" width="11.6640625" style="83"/>
    <col min="10497" max="10497" width="46.6640625" style="83" customWidth="1"/>
    <col min="10498" max="10498" width="5.83203125" style="83" customWidth="1"/>
    <col min="10499" max="10499" width="8.1640625" style="83" customWidth="1"/>
    <col min="10500" max="10500" width="17.5" style="83" customWidth="1"/>
    <col min="10501" max="10501" width="21" style="83" customWidth="1"/>
    <col min="10502" max="10502" width="11.6640625" style="83"/>
    <col min="10503" max="10503" width="9.33203125" style="83" customWidth="1"/>
    <col min="10504" max="10510" width="11.6640625" style="83"/>
    <col min="10511" max="10511" width="13.6640625" style="83" bestFit="1" customWidth="1"/>
    <col min="10512" max="10752" width="11.6640625" style="83"/>
    <col min="10753" max="10753" width="46.6640625" style="83" customWidth="1"/>
    <col min="10754" max="10754" width="5.83203125" style="83" customWidth="1"/>
    <col min="10755" max="10755" width="8.1640625" style="83" customWidth="1"/>
    <col min="10756" max="10756" width="17.5" style="83" customWidth="1"/>
    <col min="10757" max="10757" width="21" style="83" customWidth="1"/>
    <col min="10758" max="10758" width="11.6640625" style="83"/>
    <col min="10759" max="10759" width="9.33203125" style="83" customWidth="1"/>
    <col min="10760" max="10766" width="11.6640625" style="83"/>
    <col min="10767" max="10767" width="13.6640625" style="83" bestFit="1" customWidth="1"/>
    <col min="10768" max="11008" width="11.6640625" style="83"/>
    <col min="11009" max="11009" width="46.6640625" style="83" customWidth="1"/>
    <col min="11010" max="11010" width="5.83203125" style="83" customWidth="1"/>
    <col min="11011" max="11011" width="8.1640625" style="83" customWidth="1"/>
    <col min="11012" max="11012" width="17.5" style="83" customWidth="1"/>
    <col min="11013" max="11013" width="21" style="83" customWidth="1"/>
    <col min="11014" max="11014" width="11.6640625" style="83"/>
    <col min="11015" max="11015" width="9.33203125" style="83" customWidth="1"/>
    <col min="11016" max="11022" width="11.6640625" style="83"/>
    <col min="11023" max="11023" width="13.6640625" style="83" bestFit="1" customWidth="1"/>
    <col min="11024" max="11264" width="11.6640625" style="83"/>
    <col min="11265" max="11265" width="46.6640625" style="83" customWidth="1"/>
    <col min="11266" max="11266" width="5.83203125" style="83" customWidth="1"/>
    <col min="11267" max="11267" width="8.1640625" style="83" customWidth="1"/>
    <col min="11268" max="11268" width="17.5" style="83" customWidth="1"/>
    <col min="11269" max="11269" width="21" style="83" customWidth="1"/>
    <col min="11270" max="11270" width="11.6640625" style="83"/>
    <col min="11271" max="11271" width="9.33203125" style="83" customWidth="1"/>
    <col min="11272" max="11278" width="11.6640625" style="83"/>
    <col min="11279" max="11279" width="13.6640625" style="83" bestFit="1" customWidth="1"/>
    <col min="11280" max="11520" width="11.6640625" style="83"/>
    <col min="11521" max="11521" width="46.6640625" style="83" customWidth="1"/>
    <col min="11522" max="11522" width="5.83203125" style="83" customWidth="1"/>
    <col min="11523" max="11523" width="8.1640625" style="83" customWidth="1"/>
    <col min="11524" max="11524" width="17.5" style="83" customWidth="1"/>
    <col min="11525" max="11525" width="21" style="83" customWidth="1"/>
    <col min="11526" max="11526" width="11.6640625" style="83"/>
    <col min="11527" max="11527" width="9.33203125" style="83" customWidth="1"/>
    <col min="11528" max="11534" width="11.6640625" style="83"/>
    <col min="11535" max="11535" width="13.6640625" style="83" bestFit="1" customWidth="1"/>
    <col min="11536" max="11776" width="11.6640625" style="83"/>
    <col min="11777" max="11777" width="46.6640625" style="83" customWidth="1"/>
    <col min="11778" max="11778" width="5.83203125" style="83" customWidth="1"/>
    <col min="11779" max="11779" width="8.1640625" style="83" customWidth="1"/>
    <col min="11780" max="11780" width="17.5" style="83" customWidth="1"/>
    <col min="11781" max="11781" width="21" style="83" customWidth="1"/>
    <col min="11782" max="11782" width="11.6640625" style="83"/>
    <col min="11783" max="11783" width="9.33203125" style="83" customWidth="1"/>
    <col min="11784" max="11790" width="11.6640625" style="83"/>
    <col min="11791" max="11791" width="13.6640625" style="83" bestFit="1" customWidth="1"/>
    <col min="11792" max="12032" width="11.6640625" style="83"/>
    <col min="12033" max="12033" width="46.6640625" style="83" customWidth="1"/>
    <col min="12034" max="12034" width="5.83203125" style="83" customWidth="1"/>
    <col min="12035" max="12035" width="8.1640625" style="83" customWidth="1"/>
    <col min="12036" max="12036" width="17.5" style="83" customWidth="1"/>
    <col min="12037" max="12037" width="21" style="83" customWidth="1"/>
    <col min="12038" max="12038" width="11.6640625" style="83"/>
    <col min="12039" max="12039" width="9.33203125" style="83" customWidth="1"/>
    <col min="12040" max="12046" width="11.6640625" style="83"/>
    <col min="12047" max="12047" width="13.6640625" style="83" bestFit="1" customWidth="1"/>
    <col min="12048" max="12288" width="11.6640625" style="83"/>
    <col min="12289" max="12289" width="46.6640625" style="83" customWidth="1"/>
    <col min="12290" max="12290" width="5.83203125" style="83" customWidth="1"/>
    <col min="12291" max="12291" width="8.1640625" style="83" customWidth="1"/>
    <col min="12292" max="12292" width="17.5" style="83" customWidth="1"/>
    <col min="12293" max="12293" width="21" style="83" customWidth="1"/>
    <col min="12294" max="12294" width="11.6640625" style="83"/>
    <col min="12295" max="12295" width="9.33203125" style="83" customWidth="1"/>
    <col min="12296" max="12302" width="11.6640625" style="83"/>
    <col min="12303" max="12303" width="13.6640625" style="83" bestFit="1" customWidth="1"/>
    <col min="12304" max="12544" width="11.6640625" style="83"/>
    <col min="12545" max="12545" width="46.6640625" style="83" customWidth="1"/>
    <col min="12546" max="12546" width="5.83203125" style="83" customWidth="1"/>
    <col min="12547" max="12547" width="8.1640625" style="83" customWidth="1"/>
    <col min="12548" max="12548" width="17.5" style="83" customWidth="1"/>
    <col min="12549" max="12549" width="21" style="83" customWidth="1"/>
    <col min="12550" max="12550" width="11.6640625" style="83"/>
    <col min="12551" max="12551" width="9.33203125" style="83" customWidth="1"/>
    <col min="12552" max="12558" width="11.6640625" style="83"/>
    <col min="12559" max="12559" width="13.6640625" style="83" bestFit="1" customWidth="1"/>
    <col min="12560" max="12800" width="11.6640625" style="83"/>
    <col min="12801" max="12801" width="46.6640625" style="83" customWidth="1"/>
    <col min="12802" max="12802" width="5.83203125" style="83" customWidth="1"/>
    <col min="12803" max="12803" width="8.1640625" style="83" customWidth="1"/>
    <col min="12804" max="12804" width="17.5" style="83" customWidth="1"/>
    <col min="12805" max="12805" width="21" style="83" customWidth="1"/>
    <col min="12806" max="12806" width="11.6640625" style="83"/>
    <col min="12807" max="12807" width="9.33203125" style="83" customWidth="1"/>
    <col min="12808" max="12814" width="11.6640625" style="83"/>
    <col min="12815" max="12815" width="13.6640625" style="83" bestFit="1" customWidth="1"/>
    <col min="12816" max="13056" width="11.6640625" style="83"/>
    <col min="13057" max="13057" width="46.6640625" style="83" customWidth="1"/>
    <col min="13058" max="13058" width="5.83203125" style="83" customWidth="1"/>
    <col min="13059" max="13059" width="8.1640625" style="83" customWidth="1"/>
    <col min="13060" max="13060" width="17.5" style="83" customWidth="1"/>
    <col min="13061" max="13061" width="21" style="83" customWidth="1"/>
    <col min="13062" max="13062" width="11.6640625" style="83"/>
    <col min="13063" max="13063" width="9.33203125" style="83" customWidth="1"/>
    <col min="13064" max="13070" width="11.6640625" style="83"/>
    <col min="13071" max="13071" width="13.6640625" style="83" bestFit="1" customWidth="1"/>
    <col min="13072" max="13312" width="11.6640625" style="83"/>
    <col min="13313" max="13313" width="46.6640625" style="83" customWidth="1"/>
    <col min="13314" max="13314" width="5.83203125" style="83" customWidth="1"/>
    <col min="13315" max="13315" width="8.1640625" style="83" customWidth="1"/>
    <col min="13316" max="13316" width="17.5" style="83" customWidth="1"/>
    <col min="13317" max="13317" width="21" style="83" customWidth="1"/>
    <col min="13318" max="13318" width="11.6640625" style="83"/>
    <col min="13319" max="13319" width="9.33203125" style="83" customWidth="1"/>
    <col min="13320" max="13326" width="11.6640625" style="83"/>
    <col min="13327" max="13327" width="13.6640625" style="83" bestFit="1" customWidth="1"/>
    <col min="13328" max="13568" width="11.6640625" style="83"/>
    <col min="13569" max="13569" width="46.6640625" style="83" customWidth="1"/>
    <col min="13570" max="13570" width="5.83203125" style="83" customWidth="1"/>
    <col min="13571" max="13571" width="8.1640625" style="83" customWidth="1"/>
    <col min="13572" max="13572" width="17.5" style="83" customWidth="1"/>
    <col min="13573" max="13573" width="21" style="83" customWidth="1"/>
    <col min="13574" max="13574" width="11.6640625" style="83"/>
    <col min="13575" max="13575" width="9.33203125" style="83" customWidth="1"/>
    <col min="13576" max="13582" width="11.6640625" style="83"/>
    <col min="13583" max="13583" width="13.6640625" style="83" bestFit="1" customWidth="1"/>
    <col min="13584" max="13824" width="11.6640625" style="83"/>
    <col min="13825" max="13825" width="46.6640625" style="83" customWidth="1"/>
    <col min="13826" max="13826" width="5.83203125" style="83" customWidth="1"/>
    <col min="13827" max="13827" width="8.1640625" style="83" customWidth="1"/>
    <col min="13828" max="13828" width="17.5" style="83" customWidth="1"/>
    <col min="13829" max="13829" width="21" style="83" customWidth="1"/>
    <col min="13830" max="13830" width="11.6640625" style="83"/>
    <col min="13831" max="13831" width="9.33203125" style="83" customWidth="1"/>
    <col min="13832" max="13838" width="11.6640625" style="83"/>
    <col min="13839" max="13839" width="13.6640625" style="83" bestFit="1" customWidth="1"/>
    <col min="13840" max="14080" width="11.6640625" style="83"/>
    <col min="14081" max="14081" width="46.6640625" style="83" customWidth="1"/>
    <col min="14082" max="14082" width="5.83203125" style="83" customWidth="1"/>
    <col min="14083" max="14083" width="8.1640625" style="83" customWidth="1"/>
    <col min="14084" max="14084" width="17.5" style="83" customWidth="1"/>
    <col min="14085" max="14085" width="21" style="83" customWidth="1"/>
    <col min="14086" max="14086" width="11.6640625" style="83"/>
    <col min="14087" max="14087" width="9.33203125" style="83" customWidth="1"/>
    <col min="14088" max="14094" width="11.6640625" style="83"/>
    <col min="14095" max="14095" width="13.6640625" style="83" bestFit="1" customWidth="1"/>
    <col min="14096" max="14336" width="11.6640625" style="83"/>
    <col min="14337" max="14337" width="46.6640625" style="83" customWidth="1"/>
    <col min="14338" max="14338" width="5.83203125" style="83" customWidth="1"/>
    <col min="14339" max="14339" width="8.1640625" style="83" customWidth="1"/>
    <col min="14340" max="14340" width="17.5" style="83" customWidth="1"/>
    <col min="14341" max="14341" width="21" style="83" customWidth="1"/>
    <col min="14342" max="14342" width="11.6640625" style="83"/>
    <col min="14343" max="14343" width="9.33203125" style="83" customWidth="1"/>
    <col min="14344" max="14350" width="11.6640625" style="83"/>
    <col min="14351" max="14351" width="13.6640625" style="83" bestFit="1" customWidth="1"/>
    <col min="14352" max="14592" width="11.6640625" style="83"/>
    <col min="14593" max="14593" width="46.6640625" style="83" customWidth="1"/>
    <col min="14594" max="14594" width="5.83203125" style="83" customWidth="1"/>
    <col min="14595" max="14595" width="8.1640625" style="83" customWidth="1"/>
    <col min="14596" max="14596" width="17.5" style="83" customWidth="1"/>
    <col min="14597" max="14597" width="21" style="83" customWidth="1"/>
    <col min="14598" max="14598" width="11.6640625" style="83"/>
    <col min="14599" max="14599" width="9.33203125" style="83" customWidth="1"/>
    <col min="14600" max="14606" width="11.6640625" style="83"/>
    <col min="14607" max="14607" width="13.6640625" style="83" bestFit="1" customWidth="1"/>
    <col min="14608" max="14848" width="11.6640625" style="83"/>
    <col min="14849" max="14849" width="46.6640625" style="83" customWidth="1"/>
    <col min="14850" max="14850" width="5.83203125" style="83" customWidth="1"/>
    <col min="14851" max="14851" width="8.1640625" style="83" customWidth="1"/>
    <col min="14852" max="14852" width="17.5" style="83" customWidth="1"/>
    <col min="14853" max="14853" width="21" style="83" customWidth="1"/>
    <col min="14854" max="14854" width="11.6640625" style="83"/>
    <col min="14855" max="14855" width="9.33203125" style="83" customWidth="1"/>
    <col min="14856" max="14862" width="11.6640625" style="83"/>
    <col min="14863" max="14863" width="13.6640625" style="83" bestFit="1" customWidth="1"/>
    <col min="14864" max="15104" width="11.6640625" style="83"/>
    <col min="15105" max="15105" width="46.6640625" style="83" customWidth="1"/>
    <col min="15106" max="15106" width="5.83203125" style="83" customWidth="1"/>
    <col min="15107" max="15107" width="8.1640625" style="83" customWidth="1"/>
    <col min="15108" max="15108" width="17.5" style="83" customWidth="1"/>
    <col min="15109" max="15109" width="21" style="83" customWidth="1"/>
    <col min="15110" max="15110" width="11.6640625" style="83"/>
    <col min="15111" max="15111" width="9.33203125" style="83" customWidth="1"/>
    <col min="15112" max="15118" width="11.6640625" style="83"/>
    <col min="15119" max="15119" width="13.6640625" style="83" bestFit="1" customWidth="1"/>
    <col min="15120" max="15360" width="11.6640625" style="83"/>
    <col min="15361" max="15361" width="46.6640625" style="83" customWidth="1"/>
    <col min="15362" max="15362" width="5.83203125" style="83" customWidth="1"/>
    <col min="15363" max="15363" width="8.1640625" style="83" customWidth="1"/>
    <col min="15364" max="15364" width="17.5" style="83" customWidth="1"/>
    <col min="15365" max="15365" width="21" style="83" customWidth="1"/>
    <col min="15366" max="15366" width="11.6640625" style="83"/>
    <col min="15367" max="15367" width="9.33203125" style="83" customWidth="1"/>
    <col min="15368" max="15374" width="11.6640625" style="83"/>
    <col min="15375" max="15375" width="13.6640625" style="83" bestFit="1" customWidth="1"/>
    <col min="15376" max="15616" width="11.6640625" style="83"/>
    <col min="15617" max="15617" width="46.6640625" style="83" customWidth="1"/>
    <col min="15618" max="15618" width="5.83203125" style="83" customWidth="1"/>
    <col min="15619" max="15619" width="8.1640625" style="83" customWidth="1"/>
    <col min="15620" max="15620" width="17.5" style="83" customWidth="1"/>
    <col min="15621" max="15621" width="21" style="83" customWidth="1"/>
    <col min="15622" max="15622" width="11.6640625" style="83"/>
    <col min="15623" max="15623" width="9.33203125" style="83" customWidth="1"/>
    <col min="15624" max="15630" width="11.6640625" style="83"/>
    <col min="15631" max="15631" width="13.6640625" style="83" bestFit="1" customWidth="1"/>
    <col min="15632" max="15872" width="11.6640625" style="83"/>
    <col min="15873" max="15873" width="46.6640625" style="83" customWidth="1"/>
    <col min="15874" max="15874" width="5.83203125" style="83" customWidth="1"/>
    <col min="15875" max="15875" width="8.1640625" style="83" customWidth="1"/>
    <col min="15876" max="15876" width="17.5" style="83" customWidth="1"/>
    <col min="15877" max="15877" width="21" style="83" customWidth="1"/>
    <col min="15878" max="15878" width="11.6640625" style="83"/>
    <col min="15879" max="15879" width="9.33203125" style="83" customWidth="1"/>
    <col min="15880" max="15886" width="11.6640625" style="83"/>
    <col min="15887" max="15887" width="13.6640625" style="83" bestFit="1" customWidth="1"/>
    <col min="15888" max="16128" width="11.6640625" style="83"/>
    <col min="16129" max="16129" width="46.6640625" style="83" customWidth="1"/>
    <col min="16130" max="16130" width="5.83203125" style="83" customWidth="1"/>
    <col min="16131" max="16131" width="8.1640625" style="83" customWidth="1"/>
    <col min="16132" max="16132" width="17.5" style="83" customWidth="1"/>
    <col min="16133" max="16133" width="21" style="83" customWidth="1"/>
    <col min="16134" max="16134" width="11.6640625" style="83"/>
    <col min="16135" max="16135" width="9.33203125" style="83" customWidth="1"/>
    <col min="16136" max="16142" width="11.6640625" style="83"/>
    <col min="16143" max="16143" width="13.6640625" style="83" bestFit="1" customWidth="1"/>
    <col min="16144" max="16384" width="11.6640625" style="83"/>
  </cols>
  <sheetData>
    <row r="1" spans="1:5" x14ac:dyDescent="0.5">
      <c r="A1" s="80" t="s">
        <v>914</v>
      </c>
    </row>
    <row r="2" spans="1:5" ht="12.65" customHeight="1" x14ac:dyDescent="0.5"/>
    <row r="3" spans="1:5" ht="12.65" customHeight="1" x14ac:dyDescent="0.5">
      <c r="A3" s="83" t="s">
        <v>915</v>
      </c>
      <c r="B3" s="81" t="s">
        <v>916</v>
      </c>
      <c r="C3" s="81">
        <v>63</v>
      </c>
      <c r="D3" s="140">
        <v>2800</v>
      </c>
      <c r="E3" s="82">
        <f t="shared" ref="E3:E24" si="0">+C3*D3</f>
        <v>176400</v>
      </c>
    </row>
    <row r="4" spans="1:5" ht="12.65" customHeight="1" x14ac:dyDescent="0.5">
      <c r="A4" s="83" t="s">
        <v>917</v>
      </c>
      <c r="B4" s="81" t="s">
        <v>916</v>
      </c>
      <c r="C4" s="81">
        <v>21</v>
      </c>
      <c r="D4" s="140">
        <v>4700</v>
      </c>
      <c r="E4" s="82">
        <f t="shared" si="0"/>
        <v>98700</v>
      </c>
    </row>
    <row r="5" spans="1:5" ht="12.65" customHeight="1" x14ac:dyDescent="0.5">
      <c r="A5" s="83" t="s">
        <v>918</v>
      </c>
      <c r="B5" s="81" t="s">
        <v>916</v>
      </c>
      <c r="C5" s="81">
        <v>11</v>
      </c>
      <c r="D5" s="140">
        <v>1900</v>
      </c>
      <c r="E5" s="82">
        <f t="shared" si="0"/>
        <v>20900</v>
      </c>
    </row>
    <row r="6" spans="1:5" ht="12.65" customHeight="1" x14ac:dyDescent="0.5">
      <c r="A6" s="83" t="s">
        <v>919</v>
      </c>
      <c r="B6" s="81" t="s">
        <v>916</v>
      </c>
      <c r="C6" s="81">
        <v>12</v>
      </c>
      <c r="D6" s="140">
        <v>3500</v>
      </c>
      <c r="E6" s="82">
        <f t="shared" si="0"/>
        <v>42000</v>
      </c>
    </row>
    <row r="7" spans="1:5" ht="12.65" customHeight="1" x14ac:dyDescent="0.5">
      <c r="A7" s="83" t="s">
        <v>920</v>
      </c>
      <c r="B7" s="81" t="s">
        <v>916</v>
      </c>
      <c r="C7" s="81">
        <v>10</v>
      </c>
      <c r="D7" s="140">
        <v>1800</v>
      </c>
      <c r="E7" s="82">
        <f t="shared" si="0"/>
        <v>18000</v>
      </c>
    </row>
    <row r="8" spans="1:5" ht="12.65" customHeight="1" x14ac:dyDescent="0.5">
      <c r="A8" s="83" t="s">
        <v>921</v>
      </c>
      <c r="B8" s="81" t="s">
        <v>916</v>
      </c>
      <c r="C8" s="81">
        <v>2</v>
      </c>
      <c r="D8" s="140">
        <v>4000</v>
      </c>
      <c r="E8" s="82">
        <f t="shared" si="0"/>
        <v>8000</v>
      </c>
    </row>
    <row r="9" spans="1:5" x14ac:dyDescent="0.5">
      <c r="A9" s="83" t="s">
        <v>922</v>
      </c>
      <c r="B9" s="81" t="s">
        <v>916</v>
      </c>
      <c r="C9" s="81">
        <v>2</v>
      </c>
      <c r="D9" s="140">
        <v>150</v>
      </c>
      <c r="E9" s="82">
        <f t="shared" si="0"/>
        <v>300</v>
      </c>
    </row>
    <row r="10" spans="1:5" x14ac:dyDescent="0.5">
      <c r="A10" s="83" t="s">
        <v>923</v>
      </c>
      <c r="B10" s="81" t="s">
        <v>916</v>
      </c>
      <c r="C10" s="81">
        <v>2</v>
      </c>
      <c r="D10" s="140">
        <v>50</v>
      </c>
      <c r="E10" s="82">
        <f t="shared" si="0"/>
        <v>100</v>
      </c>
    </row>
    <row r="11" spans="1:5" x14ac:dyDescent="0.5">
      <c r="A11" s="83" t="s">
        <v>924</v>
      </c>
      <c r="B11" s="81" t="s">
        <v>916</v>
      </c>
      <c r="C11" s="81">
        <v>2</v>
      </c>
      <c r="D11" s="140">
        <v>35</v>
      </c>
      <c r="E11" s="82">
        <f t="shared" si="0"/>
        <v>70</v>
      </c>
    </row>
    <row r="12" spans="1:5" x14ac:dyDescent="0.5">
      <c r="A12" s="83" t="s">
        <v>925</v>
      </c>
      <c r="B12" s="81" t="s">
        <v>916</v>
      </c>
      <c r="C12" s="81">
        <v>1</v>
      </c>
      <c r="D12" s="140">
        <v>250</v>
      </c>
      <c r="E12" s="82">
        <f>+C12*D12</f>
        <v>250</v>
      </c>
    </row>
    <row r="13" spans="1:5" x14ac:dyDescent="0.5">
      <c r="A13" s="83" t="s">
        <v>926</v>
      </c>
      <c r="B13" s="81" t="s">
        <v>916</v>
      </c>
      <c r="C13" s="81">
        <v>1</v>
      </c>
      <c r="D13" s="140">
        <v>260</v>
      </c>
      <c r="E13" s="82">
        <f t="shared" si="0"/>
        <v>260</v>
      </c>
    </row>
    <row r="14" spans="1:5" x14ac:dyDescent="0.5">
      <c r="A14" s="83" t="s">
        <v>927</v>
      </c>
      <c r="B14" s="81" t="s">
        <v>916</v>
      </c>
      <c r="C14" s="81">
        <v>2</v>
      </c>
      <c r="D14" s="140">
        <v>35</v>
      </c>
      <c r="E14" s="82">
        <f t="shared" si="0"/>
        <v>70</v>
      </c>
    </row>
    <row r="15" spans="1:5" x14ac:dyDescent="0.5">
      <c r="A15" s="83" t="s">
        <v>928</v>
      </c>
      <c r="B15" s="81" t="s">
        <v>916</v>
      </c>
      <c r="C15" s="81">
        <v>4</v>
      </c>
      <c r="D15" s="140">
        <v>7</v>
      </c>
      <c r="E15" s="82">
        <f t="shared" si="0"/>
        <v>28</v>
      </c>
    </row>
    <row r="16" spans="1:5" x14ac:dyDescent="0.5">
      <c r="A16" s="83" t="s">
        <v>929</v>
      </c>
      <c r="B16" s="81" t="s">
        <v>916</v>
      </c>
      <c r="C16" s="81">
        <v>2</v>
      </c>
      <c r="D16" s="140">
        <v>35</v>
      </c>
      <c r="E16" s="82">
        <f t="shared" si="0"/>
        <v>70</v>
      </c>
    </row>
    <row r="17" spans="1:5" x14ac:dyDescent="0.5">
      <c r="A17" s="83" t="s">
        <v>930</v>
      </c>
      <c r="B17" s="81" t="s">
        <v>916</v>
      </c>
      <c r="C17" s="81">
        <v>2</v>
      </c>
      <c r="D17" s="140">
        <v>45</v>
      </c>
      <c r="E17" s="82">
        <f t="shared" si="0"/>
        <v>90</v>
      </c>
    </row>
    <row r="18" spans="1:5" x14ac:dyDescent="0.5">
      <c r="A18" s="83" t="s">
        <v>931</v>
      </c>
      <c r="B18" s="81" t="s">
        <v>916</v>
      </c>
      <c r="C18" s="81">
        <v>2</v>
      </c>
      <c r="D18" s="140">
        <v>44</v>
      </c>
      <c r="E18" s="82">
        <f t="shared" si="0"/>
        <v>88</v>
      </c>
    </row>
    <row r="19" spans="1:5" x14ac:dyDescent="0.5">
      <c r="A19" s="83" t="s">
        <v>932</v>
      </c>
      <c r="B19" s="81" t="s">
        <v>916</v>
      </c>
      <c r="C19" s="81">
        <v>351</v>
      </c>
      <c r="D19" s="140">
        <v>4</v>
      </c>
      <c r="E19" s="82">
        <f>+C19*D19</f>
        <v>1404</v>
      </c>
    </row>
    <row r="20" spans="1:5" x14ac:dyDescent="0.5">
      <c r="A20" s="83" t="s">
        <v>933</v>
      </c>
      <c r="B20" s="81" t="s">
        <v>192</v>
      </c>
      <c r="C20" s="81">
        <v>15</v>
      </c>
      <c r="D20" s="140">
        <v>19</v>
      </c>
      <c r="E20" s="82">
        <f t="shared" si="0"/>
        <v>285</v>
      </c>
    </row>
    <row r="21" spans="1:5" x14ac:dyDescent="0.5">
      <c r="A21" s="83" t="s">
        <v>934</v>
      </c>
      <c r="B21" s="81" t="s">
        <v>192</v>
      </c>
      <c r="C21" s="81">
        <v>392</v>
      </c>
      <c r="D21" s="140">
        <v>19</v>
      </c>
      <c r="E21" s="82">
        <f t="shared" si="0"/>
        <v>7448</v>
      </c>
    </row>
    <row r="22" spans="1:5" x14ac:dyDescent="0.5">
      <c r="A22" s="83" t="s">
        <v>935</v>
      </c>
      <c r="B22" s="81" t="s">
        <v>192</v>
      </c>
      <c r="C22" s="81">
        <v>32</v>
      </c>
      <c r="D22" s="140">
        <v>29</v>
      </c>
      <c r="E22" s="82">
        <f t="shared" si="0"/>
        <v>928</v>
      </c>
    </row>
    <row r="23" spans="1:5" x14ac:dyDescent="0.5">
      <c r="A23" s="83" t="s">
        <v>936</v>
      </c>
      <c r="B23" s="81" t="s">
        <v>192</v>
      </c>
      <c r="C23" s="81">
        <v>8</v>
      </c>
      <c r="D23" s="140">
        <v>29</v>
      </c>
      <c r="E23" s="82">
        <f>+C23*D23</f>
        <v>232</v>
      </c>
    </row>
    <row r="24" spans="1:5" x14ac:dyDescent="0.5">
      <c r="A24" s="83" t="s">
        <v>937</v>
      </c>
      <c r="B24" s="81" t="s">
        <v>192</v>
      </c>
      <c r="C24" s="81">
        <v>24</v>
      </c>
      <c r="D24" s="140">
        <v>35</v>
      </c>
      <c r="E24" s="82">
        <f t="shared" si="0"/>
        <v>840</v>
      </c>
    </row>
    <row r="26" spans="1:5" x14ac:dyDescent="0.5">
      <c r="A26" s="80" t="s">
        <v>938</v>
      </c>
      <c r="B26" s="83"/>
      <c r="C26" s="83"/>
      <c r="E26" s="84">
        <f>SUM(E3:E24)</f>
        <v>376463</v>
      </c>
    </row>
    <row r="33" spans="1:5" x14ac:dyDescent="0.5">
      <c r="A33" s="80" t="s">
        <v>939</v>
      </c>
      <c r="B33" s="83"/>
      <c r="C33" s="83"/>
    </row>
    <row r="34" spans="1:5" x14ac:dyDescent="0.5">
      <c r="A34" s="80"/>
    </row>
    <row r="35" spans="1:5" x14ac:dyDescent="0.5">
      <c r="A35" s="85" t="s">
        <v>940</v>
      </c>
    </row>
    <row r="36" spans="1:5" x14ac:dyDescent="0.5">
      <c r="A36" s="83" t="s">
        <v>915</v>
      </c>
      <c r="B36" s="81" t="s">
        <v>916</v>
      </c>
      <c r="C36" s="81">
        <v>63</v>
      </c>
      <c r="D36" s="140">
        <v>500</v>
      </c>
      <c r="E36" s="82">
        <f>+C36*D36</f>
        <v>31500</v>
      </c>
    </row>
    <row r="37" spans="1:5" x14ac:dyDescent="0.5">
      <c r="A37" s="85" t="s">
        <v>941</v>
      </c>
    </row>
    <row r="38" spans="1:5" x14ac:dyDescent="0.5">
      <c r="A38" s="83" t="s">
        <v>917</v>
      </c>
      <c r="B38" s="81" t="s">
        <v>916</v>
      </c>
      <c r="C38" s="81">
        <v>21</v>
      </c>
      <c r="D38" s="140">
        <v>550</v>
      </c>
      <c r="E38" s="82">
        <f>+C38*D38</f>
        <v>11550</v>
      </c>
    </row>
    <row r="39" spans="1:5" x14ac:dyDescent="0.5">
      <c r="A39" s="85" t="s">
        <v>940</v>
      </c>
    </row>
    <row r="40" spans="1:5" x14ac:dyDescent="0.5">
      <c r="A40" s="83" t="s">
        <v>918</v>
      </c>
      <c r="B40" s="81" t="s">
        <v>916</v>
      </c>
      <c r="C40" s="81">
        <v>11</v>
      </c>
      <c r="D40" s="140">
        <v>500</v>
      </c>
      <c r="E40" s="82">
        <f>+C40*D40</f>
        <v>5500</v>
      </c>
    </row>
    <row r="41" spans="1:5" x14ac:dyDescent="0.5">
      <c r="A41" s="85" t="s">
        <v>942</v>
      </c>
    </row>
    <row r="42" spans="1:5" x14ac:dyDescent="0.5">
      <c r="A42" s="83" t="s">
        <v>919</v>
      </c>
      <c r="B42" s="81" t="s">
        <v>916</v>
      </c>
      <c r="C42" s="81">
        <v>12</v>
      </c>
      <c r="D42" s="140">
        <v>500</v>
      </c>
      <c r="E42" s="82">
        <f>+C42*D42</f>
        <v>6000</v>
      </c>
    </row>
    <row r="43" spans="1:5" x14ac:dyDescent="0.5">
      <c r="A43" s="85" t="s">
        <v>942</v>
      </c>
    </row>
    <row r="44" spans="1:5" x14ac:dyDescent="0.5">
      <c r="A44" s="83" t="s">
        <v>920</v>
      </c>
      <c r="B44" s="81" t="s">
        <v>916</v>
      </c>
      <c r="C44" s="81">
        <v>10</v>
      </c>
      <c r="D44" s="140">
        <v>500</v>
      </c>
      <c r="E44" s="82">
        <f>+C44*D44</f>
        <v>5000</v>
      </c>
    </row>
    <row r="45" spans="1:5" x14ac:dyDescent="0.5">
      <c r="A45" s="85" t="s">
        <v>943</v>
      </c>
    </row>
    <row r="46" spans="1:5" x14ac:dyDescent="0.5">
      <c r="A46" s="83" t="s">
        <v>921</v>
      </c>
      <c r="B46" s="81" t="s">
        <v>916</v>
      </c>
      <c r="C46" s="81">
        <v>2</v>
      </c>
      <c r="D46" s="140">
        <v>550</v>
      </c>
      <c r="E46" s="82">
        <f>+C46*D46</f>
        <v>1100</v>
      </c>
    </row>
    <row r="47" spans="1:5" x14ac:dyDescent="0.5">
      <c r="A47" s="85" t="s">
        <v>944</v>
      </c>
    </row>
    <row r="48" spans="1:5" x14ac:dyDescent="0.5">
      <c r="A48" s="83" t="s">
        <v>945</v>
      </c>
      <c r="B48" s="81" t="s">
        <v>916</v>
      </c>
      <c r="C48" s="81">
        <v>117</v>
      </c>
      <c r="D48" s="140">
        <v>180</v>
      </c>
      <c r="E48" s="82">
        <f>+C48*D48</f>
        <v>21060</v>
      </c>
    </row>
    <row r="49" spans="1:5" x14ac:dyDescent="0.5">
      <c r="A49" s="85" t="s">
        <v>946</v>
      </c>
    </row>
    <row r="50" spans="1:5" x14ac:dyDescent="0.5">
      <c r="A50" s="83" t="s">
        <v>922</v>
      </c>
      <c r="B50" s="81" t="s">
        <v>916</v>
      </c>
      <c r="C50" s="81">
        <v>2</v>
      </c>
      <c r="D50" s="140">
        <v>300</v>
      </c>
      <c r="E50" s="82">
        <f t="shared" ref="E50:E76" si="1">+C50*D50</f>
        <v>600</v>
      </c>
    </row>
    <row r="51" spans="1:5" x14ac:dyDescent="0.5">
      <c r="A51" s="85" t="s">
        <v>947</v>
      </c>
    </row>
    <row r="52" spans="1:5" x14ac:dyDescent="0.5">
      <c r="A52" s="83" t="s">
        <v>925</v>
      </c>
      <c r="B52" s="81" t="s">
        <v>916</v>
      </c>
      <c r="C52" s="81">
        <v>1</v>
      </c>
      <c r="D52" s="140">
        <v>300</v>
      </c>
      <c r="E52" s="82">
        <f t="shared" si="1"/>
        <v>300</v>
      </c>
    </row>
    <row r="53" spans="1:5" x14ac:dyDescent="0.5">
      <c r="A53" s="85" t="s">
        <v>948</v>
      </c>
    </row>
    <row r="54" spans="1:5" x14ac:dyDescent="0.5">
      <c r="A54" s="83" t="s">
        <v>926</v>
      </c>
      <c r="B54" s="81" t="s">
        <v>916</v>
      </c>
      <c r="C54" s="81">
        <v>1</v>
      </c>
      <c r="D54" s="140">
        <v>300</v>
      </c>
      <c r="E54" s="82">
        <f t="shared" si="1"/>
        <v>300</v>
      </c>
    </row>
    <row r="55" spans="1:5" x14ac:dyDescent="0.5">
      <c r="A55" s="85" t="s">
        <v>949</v>
      </c>
    </row>
    <row r="56" spans="1:5" x14ac:dyDescent="0.5">
      <c r="A56" s="83" t="s">
        <v>927</v>
      </c>
      <c r="B56" s="81" t="s">
        <v>916</v>
      </c>
      <c r="C56" s="81">
        <v>2</v>
      </c>
      <c r="D56" s="140">
        <v>45</v>
      </c>
      <c r="E56" s="82">
        <f t="shared" si="1"/>
        <v>90</v>
      </c>
    </row>
    <row r="57" spans="1:5" x14ac:dyDescent="0.5">
      <c r="A57" s="85" t="s">
        <v>950</v>
      </c>
    </row>
    <row r="58" spans="1:5" x14ac:dyDescent="0.5">
      <c r="A58" s="83" t="s">
        <v>928</v>
      </c>
      <c r="B58" s="81" t="s">
        <v>916</v>
      </c>
      <c r="C58" s="81">
        <v>4</v>
      </c>
      <c r="D58" s="140">
        <v>55</v>
      </c>
      <c r="E58" s="82">
        <f t="shared" si="1"/>
        <v>220</v>
      </c>
    </row>
    <row r="59" spans="1:5" x14ac:dyDescent="0.5">
      <c r="A59" s="85" t="s">
        <v>951</v>
      </c>
    </row>
    <row r="60" spans="1:5" x14ac:dyDescent="0.5">
      <c r="A60" s="83" t="s">
        <v>929</v>
      </c>
      <c r="B60" s="81" t="s">
        <v>916</v>
      </c>
      <c r="C60" s="81">
        <v>2</v>
      </c>
      <c r="D60" s="140">
        <v>75</v>
      </c>
      <c r="E60" s="82">
        <f t="shared" si="1"/>
        <v>150</v>
      </c>
    </row>
    <row r="61" spans="1:5" x14ac:dyDescent="0.5">
      <c r="A61" s="85" t="s">
        <v>951</v>
      </c>
    </row>
    <row r="62" spans="1:5" x14ac:dyDescent="0.5">
      <c r="A62" s="83" t="s">
        <v>930</v>
      </c>
      <c r="B62" s="81" t="s">
        <v>916</v>
      </c>
      <c r="C62" s="81">
        <v>2</v>
      </c>
      <c r="D62" s="140">
        <v>75</v>
      </c>
      <c r="E62" s="82">
        <f t="shared" si="1"/>
        <v>150</v>
      </c>
    </row>
    <row r="63" spans="1:5" x14ac:dyDescent="0.5">
      <c r="A63" s="85" t="s">
        <v>952</v>
      </c>
    </row>
    <row r="64" spans="1:5" x14ac:dyDescent="0.5">
      <c r="A64" s="83" t="s">
        <v>931</v>
      </c>
      <c r="B64" s="81" t="s">
        <v>916</v>
      </c>
      <c r="C64" s="81">
        <v>2</v>
      </c>
      <c r="D64" s="140">
        <v>75</v>
      </c>
      <c r="E64" s="82">
        <f t="shared" si="1"/>
        <v>150</v>
      </c>
    </row>
    <row r="65" spans="1:5" x14ac:dyDescent="0.5">
      <c r="A65" s="86" t="s">
        <v>953</v>
      </c>
    </row>
    <row r="66" spans="1:5" x14ac:dyDescent="0.5">
      <c r="A66" s="83" t="s">
        <v>933</v>
      </c>
      <c r="B66" s="81" t="s">
        <v>192</v>
      </c>
      <c r="C66" s="81">
        <v>15</v>
      </c>
      <c r="D66" s="140">
        <v>52</v>
      </c>
      <c r="E66" s="82">
        <f t="shared" si="1"/>
        <v>780</v>
      </c>
    </row>
    <row r="67" spans="1:5" x14ac:dyDescent="0.5">
      <c r="A67" s="86" t="s">
        <v>953</v>
      </c>
    </row>
    <row r="68" spans="1:5" x14ac:dyDescent="0.5">
      <c r="A68" s="83" t="s">
        <v>934</v>
      </c>
      <c r="B68" s="81" t="s">
        <v>192</v>
      </c>
      <c r="C68" s="81">
        <v>392</v>
      </c>
      <c r="D68" s="140">
        <v>52</v>
      </c>
      <c r="E68" s="82">
        <f t="shared" si="1"/>
        <v>20384</v>
      </c>
    </row>
    <row r="69" spans="1:5" x14ac:dyDescent="0.5">
      <c r="A69" s="83" t="s">
        <v>954</v>
      </c>
    </row>
    <row r="70" spans="1:5" x14ac:dyDescent="0.5">
      <c r="A70" s="83" t="s">
        <v>935</v>
      </c>
      <c r="B70" s="81" t="s">
        <v>192</v>
      </c>
      <c r="C70" s="81">
        <v>32</v>
      </c>
      <c r="D70" s="140">
        <v>52</v>
      </c>
      <c r="E70" s="82">
        <f t="shared" si="1"/>
        <v>1664</v>
      </c>
    </row>
    <row r="71" spans="1:5" x14ac:dyDescent="0.5">
      <c r="A71" s="83" t="s">
        <v>955</v>
      </c>
    </row>
    <row r="72" spans="1:5" x14ac:dyDescent="0.5">
      <c r="A72" s="83" t="s">
        <v>936</v>
      </c>
      <c r="B72" s="81" t="s">
        <v>192</v>
      </c>
      <c r="C72" s="81">
        <v>8</v>
      </c>
      <c r="D72" s="140">
        <v>52</v>
      </c>
      <c r="E72" s="82">
        <f t="shared" si="1"/>
        <v>416</v>
      </c>
    </row>
    <row r="73" spans="1:5" x14ac:dyDescent="0.5">
      <c r="A73" s="83" t="s">
        <v>956</v>
      </c>
    </row>
    <row r="74" spans="1:5" x14ac:dyDescent="0.5">
      <c r="A74" s="83" t="s">
        <v>937</v>
      </c>
      <c r="B74" s="81" t="s">
        <v>192</v>
      </c>
      <c r="C74" s="81">
        <v>24</v>
      </c>
      <c r="D74" s="140">
        <v>75</v>
      </c>
      <c r="E74" s="82">
        <f t="shared" si="1"/>
        <v>1800</v>
      </c>
    </row>
    <row r="75" spans="1:5" x14ac:dyDescent="0.5">
      <c r="A75" s="85" t="s">
        <v>957</v>
      </c>
    </row>
    <row r="76" spans="1:5" x14ac:dyDescent="0.5">
      <c r="A76" s="83" t="s">
        <v>958</v>
      </c>
      <c r="B76" s="81" t="s">
        <v>959</v>
      </c>
      <c r="C76" s="81">
        <v>20</v>
      </c>
      <c r="D76" s="140">
        <v>500</v>
      </c>
      <c r="E76" s="82">
        <f t="shared" si="1"/>
        <v>10000</v>
      </c>
    </row>
    <row r="77" spans="1:5" x14ac:dyDescent="0.5">
      <c r="A77" s="85" t="s">
        <v>960</v>
      </c>
    </row>
    <row r="78" spans="1:5" x14ac:dyDescent="0.5">
      <c r="A78" s="83" t="s">
        <v>961</v>
      </c>
      <c r="B78" s="81" t="s">
        <v>916</v>
      </c>
      <c r="C78" s="81">
        <v>3</v>
      </c>
      <c r="D78" s="140">
        <v>200</v>
      </c>
      <c r="E78" s="82">
        <f>+C78*D78</f>
        <v>600</v>
      </c>
    </row>
    <row r="79" spans="1:5" x14ac:dyDescent="0.5">
      <c r="A79" s="85" t="s">
        <v>962</v>
      </c>
    </row>
    <row r="80" spans="1:5" x14ac:dyDescent="0.5">
      <c r="A80" s="83" t="s">
        <v>963</v>
      </c>
      <c r="B80" s="81" t="s">
        <v>192</v>
      </c>
      <c r="C80" s="81">
        <v>48</v>
      </c>
      <c r="D80" s="140">
        <v>30</v>
      </c>
      <c r="E80" s="82">
        <f>+C80*D80</f>
        <v>1440</v>
      </c>
    </row>
    <row r="81" spans="1:5" x14ac:dyDescent="0.5">
      <c r="A81" s="85" t="s">
        <v>964</v>
      </c>
    </row>
    <row r="82" spans="1:5" x14ac:dyDescent="0.5">
      <c r="A82" s="83" t="s">
        <v>965</v>
      </c>
      <c r="B82" s="81" t="s">
        <v>916</v>
      </c>
      <c r="C82" s="81">
        <v>714</v>
      </c>
      <c r="D82" s="140">
        <v>15</v>
      </c>
      <c r="E82" s="82">
        <f>+C82*D82</f>
        <v>10710</v>
      </c>
    </row>
    <row r="84" spans="1:5" x14ac:dyDescent="0.5">
      <c r="A84" s="80" t="s">
        <v>966</v>
      </c>
      <c r="B84" s="83"/>
      <c r="C84" s="83"/>
      <c r="E84" s="84">
        <f>SUM(E36:E82)</f>
        <v>131464</v>
      </c>
    </row>
    <row r="85" spans="1:5" x14ac:dyDescent="0.5">
      <c r="A85" s="80"/>
      <c r="B85" s="83"/>
      <c r="C85" s="83"/>
      <c r="E85" s="84"/>
    </row>
    <row r="86" spans="1:5" x14ac:dyDescent="0.5">
      <c r="A86" s="80"/>
      <c r="B86" s="83"/>
      <c r="C86" s="83"/>
      <c r="E86" s="84"/>
    </row>
    <row r="87" spans="1:5" x14ac:dyDescent="0.5">
      <c r="A87" s="80"/>
      <c r="B87" s="83"/>
      <c r="C87" s="83"/>
      <c r="E87" s="84"/>
    </row>
    <row r="88" spans="1:5" x14ac:dyDescent="0.5">
      <c r="A88" s="80"/>
      <c r="B88" s="83"/>
      <c r="C88" s="83"/>
      <c r="E88" s="84"/>
    </row>
    <row r="89" spans="1:5" x14ac:dyDescent="0.5">
      <c r="A89" s="80"/>
      <c r="B89" s="83"/>
      <c r="C89" s="83"/>
      <c r="E89" s="84"/>
    </row>
    <row r="90" spans="1:5" x14ac:dyDescent="0.5">
      <c r="A90" s="80"/>
      <c r="B90" s="83"/>
      <c r="C90" s="83"/>
    </row>
    <row r="91" spans="1:5" x14ac:dyDescent="0.5">
      <c r="A91" s="80" t="s">
        <v>967</v>
      </c>
      <c r="B91" s="83"/>
      <c r="C91" s="83"/>
    </row>
    <row r="92" spans="1:5" x14ac:dyDescent="0.5">
      <c r="A92" s="80"/>
      <c r="B92" s="83"/>
      <c r="C92" s="83"/>
    </row>
    <row r="93" spans="1:5" x14ac:dyDescent="0.5">
      <c r="A93" s="83" t="s">
        <v>968</v>
      </c>
      <c r="B93" s="83"/>
      <c r="C93" s="83"/>
    </row>
    <row r="94" spans="1:5" x14ac:dyDescent="0.5">
      <c r="A94" s="83" t="s">
        <v>969</v>
      </c>
      <c r="B94" s="81" t="s">
        <v>916</v>
      </c>
      <c r="C94" s="81">
        <v>1</v>
      </c>
      <c r="D94" s="140">
        <v>1500</v>
      </c>
      <c r="E94" s="82">
        <f>+C94*D94</f>
        <v>1500</v>
      </c>
    </row>
    <row r="95" spans="1:5" x14ac:dyDescent="0.5">
      <c r="A95" s="83" t="s">
        <v>970</v>
      </c>
      <c r="B95" s="81" t="s">
        <v>916</v>
      </c>
      <c r="C95" s="81">
        <v>1</v>
      </c>
      <c r="D95" s="140">
        <v>120</v>
      </c>
      <c r="E95" s="82">
        <f>+C95*D95</f>
        <v>120</v>
      </c>
    </row>
    <row r="96" spans="1:5" x14ac:dyDescent="0.5">
      <c r="A96" s="83" t="s">
        <v>971</v>
      </c>
      <c r="B96" s="81" t="s">
        <v>916</v>
      </c>
      <c r="C96" s="81">
        <v>1</v>
      </c>
      <c r="D96" s="140">
        <v>20</v>
      </c>
      <c r="E96" s="82">
        <f>+C96*D96</f>
        <v>20</v>
      </c>
    </row>
    <row r="97" spans="1:5" x14ac:dyDescent="0.5">
      <c r="A97" s="83" t="s">
        <v>972</v>
      </c>
      <c r="B97" s="83"/>
      <c r="C97" s="83"/>
      <c r="E97" s="84">
        <f>SUM(E94:E96)</f>
        <v>1640</v>
      </c>
    </row>
    <row r="98" spans="1:5" x14ac:dyDescent="0.5">
      <c r="B98" s="83"/>
      <c r="C98" s="83"/>
      <c r="E98" s="84"/>
    </row>
    <row r="99" spans="1:5" x14ac:dyDescent="0.5">
      <c r="A99" s="83" t="s">
        <v>973</v>
      </c>
      <c r="B99" s="83"/>
      <c r="C99" s="83"/>
    </row>
    <row r="100" spans="1:5" x14ac:dyDescent="0.5">
      <c r="A100" s="83" t="s">
        <v>969</v>
      </c>
      <c r="B100" s="81" t="s">
        <v>916</v>
      </c>
      <c r="C100" s="81">
        <v>1</v>
      </c>
      <c r="D100" s="140">
        <v>2500</v>
      </c>
      <c r="E100" s="82">
        <f>+C100*D100</f>
        <v>2500</v>
      </c>
    </row>
    <row r="101" spans="1:5" x14ac:dyDescent="0.5">
      <c r="A101" s="83" t="s">
        <v>974</v>
      </c>
      <c r="B101" s="81" t="s">
        <v>916</v>
      </c>
      <c r="C101" s="81">
        <v>1</v>
      </c>
      <c r="D101" s="140">
        <v>1500</v>
      </c>
      <c r="E101" s="82">
        <f>+C101*D101</f>
        <v>1500</v>
      </c>
    </row>
    <row r="102" spans="1:5" x14ac:dyDescent="0.5">
      <c r="A102" s="83" t="s">
        <v>975</v>
      </c>
      <c r="B102" s="81" t="s">
        <v>916</v>
      </c>
      <c r="C102" s="81">
        <v>1</v>
      </c>
      <c r="D102" s="140">
        <v>1100</v>
      </c>
      <c r="E102" s="82">
        <f>+C102*D102</f>
        <v>1100</v>
      </c>
    </row>
    <row r="103" spans="1:5" x14ac:dyDescent="0.5">
      <c r="A103" s="83" t="s">
        <v>971</v>
      </c>
      <c r="B103" s="81" t="s">
        <v>916</v>
      </c>
      <c r="C103" s="81">
        <v>2</v>
      </c>
      <c r="D103" s="140">
        <v>20</v>
      </c>
      <c r="E103" s="82">
        <f>+C103*D103</f>
        <v>40</v>
      </c>
    </row>
    <row r="104" spans="1:5" x14ac:dyDescent="0.5">
      <c r="A104" s="83" t="s">
        <v>976</v>
      </c>
      <c r="B104" s="83"/>
      <c r="C104" s="83"/>
      <c r="E104" s="84">
        <f>SUM(E100:E103)</f>
        <v>5140</v>
      </c>
    </row>
    <row r="105" spans="1:5" x14ac:dyDescent="0.5">
      <c r="B105" s="83"/>
      <c r="C105" s="83"/>
      <c r="E105" s="84"/>
    </row>
    <row r="106" spans="1:5" x14ac:dyDescent="0.5">
      <c r="A106" s="80" t="s">
        <v>977</v>
      </c>
      <c r="B106" s="83"/>
      <c r="C106" s="83"/>
      <c r="E106" s="84">
        <f>E97+E104</f>
        <v>6780</v>
      </c>
    </row>
    <row r="107" spans="1:5" x14ac:dyDescent="0.5">
      <c r="A107" s="80"/>
      <c r="B107" s="83"/>
      <c r="C107" s="83"/>
      <c r="E107" s="84"/>
    </row>
    <row r="108" spans="1:5" x14ac:dyDescent="0.5">
      <c r="A108" s="80"/>
      <c r="B108" s="83"/>
      <c r="C108" s="83"/>
      <c r="E108" s="84"/>
    </row>
    <row r="109" spans="1:5" x14ac:dyDescent="0.5">
      <c r="A109" s="80"/>
      <c r="B109" s="83"/>
      <c r="C109" s="83"/>
      <c r="E109" s="84"/>
    </row>
    <row r="110" spans="1:5" x14ac:dyDescent="0.5">
      <c r="A110" s="80"/>
      <c r="B110" s="83"/>
      <c r="C110" s="83"/>
      <c r="E110" s="84"/>
    </row>
    <row r="111" spans="1:5" x14ac:dyDescent="0.5">
      <c r="A111" s="80"/>
      <c r="B111" s="83"/>
      <c r="C111" s="83"/>
      <c r="E111" s="84"/>
    </row>
    <row r="112" spans="1:5" x14ac:dyDescent="0.5">
      <c r="A112" s="80"/>
      <c r="B112" s="83"/>
      <c r="C112" s="83"/>
      <c r="E112" s="84"/>
    </row>
    <row r="113" spans="1:5" x14ac:dyDescent="0.5">
      <c r="A113" s="80"/>
      <c r="B113" s="83"/>
      <c r="C113" s="83"/>
      <c r="E113" s="84"/>
    </row>
    <row r="114" spans="1:5" x14ac:dyDescent="0.5">
      <c r="A114" s="80"/>
      <c r="B114" s="83"/>
      <c r="C114" s="83"/>
      <c r="E114" s="84"/>
    </row>
    <row r="115" spans="1:5" x14ac:dyDescent="0.5">
      <c r="A115" s="80"/>
      <c r="B115" s="83"/>
      <c r="C115" s="83"/>
      <c r="E115" s="84"/>
    </row>
    <row r="116" spans="1:5" x14ac:dyDescent="0.5">
      <c r="A116" s="80"/>
      <c r="B116" s="83"/>
      <c r="C116" s="83"/>
      <c r="E116" s="84"/>
    </row>
    <row r="117" spans="1:5" x14ac:dyDescent="0.5">
      <c r="A117" s="80"/>
      <c r="B117" s="83"/>
      <c r="C117" s="83"/>
      <c r="E117" s="84"/>
    </row>
    <row r="118" spans="1:5" x14ac:dyDescent="0.5">
      <c r="A118" s="80"/>
      <c r="B118" s="83"/>
      <c r="C118" s="83"/>
      <c r="E118" s="84"/>
    </row>
    <row r="119" spans="1:5" x14ac:dyDescent="0.5">
      <c r="A119" s="80"/>
      <c r="B119" s="83"/>
      <c r="C119" s="83"/>
      <c r="E119" s="84"/>
    </row>
    <row r="120" spans="1:5" x14ac:dyDescent="0.5">
      <c r="A120" s="80"/>
      <c r="B120" s="83"/>
      <c r="C120" s="83"/>
      <c r="E120" s="84"/>
    </row>
    <row r="121" spans="1:5" x14ac:dyDescent="0.5">
      <c r="A121" s="80"/>
      <c r="B121" s="83"/>
      <c r="C121" s="83"/>
      <c r="E121" s="84"/>
    </row>
    <row r="122" spans="1:5" ht="17.5" x14ac:dyDescent="0.7">
      <c r="A122" s="87" t="s">
        <v>978</v>
      </c>
    </row>
    <row r="123" spans="1:5" x14ac:dyDescent="0.5">
      <c r="B123" s="83"/>
      <c r="C123" s="83"/>
    </row>
    <row r="124" spans="1:5" x14ac:dyDescent="0.5">
      <c r="B124" s="83"/>
      <c r="C124" s="83"/>
    </row>
    <row r="125" spans="1:5" ht="17.5" x14ac:dyDescent="0.7">
      <c r="A125" s="87" t="s">
        <v>979</v>
      </c>
    </row>
    <row r="126" spans="1:5" ht="17.5" x14ac:dyDescent="0.7">
      <c r="A126" s="87" t="s">
        <v>980</v>
      </c>
    </row>
    <row r="127" spans="1:5" ht="17.5" x14ac:dyDescent="0.7">
      <c r="A127" s="87" t="s">
        <v>981</v>
      </c>
    </row>
    <row r="128" spans="1:5" ht="17.5" x14ac:dyDescent="0.7">
      <c r="A128" s="87" t="s">
        <v>982</v>
      </c>
    </row>
    <row r="129" spans="1:5" ht="17.5" x14ac:dyDescent="0.7">
      <c r="A129" s="87"/>
    </row>
    <row r="131" spans="1:5" ht="15" x14ac:dyDescent="0.6">
      <c r="A131" s="88" t="s">
        <v>914</v>
      </c>
      <c r="D131" s="84">
        <f>E26</f>
        <v>376463</v>
      </c>
      <c r="E131" s="84"/>
    </row>
    <row r="132" spans="1:5" ht="14.75" x14ac:dyDescent="0.55000000000000004">
      <c r="A132" s="89"/>
    </row>
    <row r="133" spans="1:5" ht="17.25" customHeight="1" x14ac:dyDescent="0.6">
      <c r="A133" s="88" t="s">
        <v>983</v>
      </c>
      <c r="D133" s="84">
        <f>E84</f>
        <v>131464</v>
      </c>
    </row>
    <row r="134" spans="1:5" ht="17.25" customHeight="1" x14ac:dyDescent="0.6">
      <c r="A134" s="88"/>
      <c r="D134" s="84"/>
    </row>
    <row r="135" spans="1:5" ht="17.25" customHeight="1" x14ac:dyDescent="0.6">
      <c r="A135" s="88" t="s">
        <v>984</v>
      </c>
      <c r="C135" s="81" t="s">
        <v>985</v>
      </c>
      <c r="D135" s="84">
        <v>0</v>
      </c>
    </row>
    <row r="136" spans="1:5" ht="17.25" customHeight="1" x14ac:dyDescent="0.6">
      <c r="A136" s="88"/>
      <c r="D136" s="84"/>
    </row>
    <row r="137" spans="1:5" ht="17.25" customHeight="1" x14ac:dyDescent="0.6">
      <c r="A137" s="88" t="s">
        <v>986</v>
      </c>
      <c r="D137" s="84">
        <f>D131*0.03</f>
        <v>11293.89</v>
      </c>
    </row>
    <row r="138" spans="1:5" ht="15" customHeight="1" x14ac:dyDescent="0.55000000000000004">
      <c r="A138" s="89"/>
      <c r="D138" s="84"/>
    </row>
    <row r="139" spans="1:5" ht="15" customHeight="1" x14ac:dyDescent="0.6">
      <c r="A139" s="88" t="s">
        <v>987</v>
      </c>
      <c r="D139" s="84">
        <f>D131*0.05</f>
        <v>18823.150000000001</v>
      </c>
    </row>
    <row r="140" spans="1:5" ht="15" customHeight="1" x14ac:dyDescent="0.55000000000000004">
      <c r="A140" s="89"/>
    </row>
    <row r="141" spans="1:5" ht="14.25" customHeight="1" x14ac:dyDescent="0.6">
      <c r="A141" s="88" t="s">
        <v>988</v>
      </c>
      <c r="D141" s="84">
        <f>(SUM(D131:D139))*0.06</f>
        <v>32282.642400000001</v>
      </c>
    </row>
    <row r="142" spans="1:5" ht="15" customHeight="1" x14ac:dyDescent="0.55000000000000004">
      <c r="A142" s="89"/>
    </row>
    <row r="143" spans="1:5" ht="14.25" customHeight="1" x14ac:dyDescent="0.6">
      <c r="A143" s="88" t="s">
        <v>989</v>
      </c>
      <c r="D143" s="84">
        <f>(SUM(D131:D141))*0.042</f>
        <v>23953.720660800005</v>
      </c>
    </row>
    <row r="144" spans="1:5" ht="15" customHeight="1" x14ac:dyDescent="0.55000000000000004">
      <c r="A144" s="89"/>
    </row>
    <row r="145" spans="1:4" ht="14.25" customHeight="1" x14ac:dyDescent="0.6">
      <c r="A145" s="88" t="s">
        <v>967</v>
      </c>
      <c r="D145" s="84">
        <f>E106</f>
        <v>6780</v>
      </c>
    </row>
    <row r="146" spans="1:4" ht="15" customHeight="1" x14ac:dyDescent="0.6">
      <c r="A146" s="88"/>
    </row>
    <row r="147" spans="1:4" ht="15" customHeight="1" x14ac:dyDescent="0.6">
      <c r="A147" s="88" t="s">
        <v>990</v>
      </c>
      <c r="D147" s="84">
        <f>D145*0.01</f>
        <v>67.8</v>
      </c>
    </row>
    <row r="148" spans="1:4" ht="15" customHeight="1" x14ac:dyDescent="0.6">
      <c r="A148" s="88"/>
      <c r="D148" s="84"/>
    </row>
    <row r="149" spans="1:4" ht="15" customHeight="1" x14ac:dyDescent="0.6">
      <c r="A149" s="88" t="s">
        <v>991</v>
      </c>
      <c r="D149" s="84">
        <f>D145*0.036</f>
        <v>244.07999999999998</v>
      </c>
    </row>
    <row r="150" spans="1:4" ht="15" customHeight="1" x14ac:dyDescent="0.6">
      <c r="A150" s="88"/>
      <c r="D150" s="84"/>
    </row>
    <row r="151" spans="1:4" ht="15" x14ac:dyDescent="0.6">
      <c r="A151" s="88" t="s">
        <v>992</v>
      </c>
      <c r="D151" s="84">
        <v>0</v>
      </c>
    </row>
    <row r="154" spans="1:4" x14ac:dyDescent="0.5">
      <c r="A154" s="83" t="s">
        <v>993</v>
      </c>
    </row>
    <row r="156" spans="1:4" ht="17.5" x14ac:dyDescent="0.7">
      <c r="A156" s="87" t="s">
        <v>994</v>
      </c>
      <c r="D156" s="84">
        <f>SUM(D131:D152)</f>
        <v>601372.28306080005</v>
      </c>
    </row>
    <row r="157" spans="1:4" ht="17.25" customHeight="1" x14ac:dyDescent="0.7">
      <c r="A157" s="87"/>
    </row>
    <row r="164" spans="1:1" x14ac:dyDescent="0.5">
      <c r="A164" s="83" t="s">
        <v>995</v>
      </c>
    </row>
  </sheetData>
  <sheetProtection algorithmName="SHA-512" hashValue="YCWXIBp9iGHOusr0g96dyBjnBEfv9Ys631XkmWjfIqRTnclVydbbunFbcDYFgwu8Bec4p+Y+L93pFT66xlSYPA==" saltValue="5aCG8LrB027sEE2au+ufig==" spinCount="100000" sheet="1" objects="1" scenarios="1"/>
  <pageMargins left="0.78740157480314965" right="0.62992125984251968" top="0.39370078740157483" bottom="0.43307086614173229" header="3.937007874015748E-2" footer="0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BH5000"/>
  <sheetViews>
    <sheetView topLeftCell="C1" workbookViewId="0">
      <pane ySplit="7" topLeftCell="A66" activePane="bottomLeft" state="frozen"/>
      <selection activeCell="D152" sqref="D152"/>
      <selection pane="bottomLeft" activeCell="G74" sqref="G74"/>
    </sheetView>
  </sheetViews>
  <sheetFormatPr defaultColWidth="9.33203125" defaultRowHeight="12.5" outlineLevelRow="1" x14ac:dyDescent="0.5"/>
  <cols>
    <col min="1" max="1" width="4" style="90" customWidth="1"/>
    <col min="2" max="2" width="14.6640625" style="93" customWidth="1"/>
    <col min="3" max="3" width="44.6640625" style="93" customWidth="1"/>
    <col min="4" max="4" width="5.6640625" style="90" customWidth="1"/>
    <col min="5" max="5" width="12.33203125" style="90" customWidth="1"/>
    <col min="6" max="6" width="11.5" style="90" customWidth="1"/>
    <col min="7" max="7" width="14.83203125" style="90" customWidth="1"/>
    <col min="8" max="18" width="0" style="90" hidden="1" customWidth="1"/>
    <col min="19" max="20" width="9.33203125" style="90"/>
    <col min="21" max="23" width="0" style="90" hidden="1" customWidth="1"/>
    <col min="24" max="28" width="9.33203125" style="90"/>
    <col min="29" max="29" width="0" style="90" hidden="1" customWidth="1"/>
    <col min="30" max="30" width="9.33203125" style="90"/>
    <col min="31" max="41" width="0" style="90" hidden="1" customWidth="1"/>
    <col min="42" max="52" width="9.33203125" style="90"/>
    <col min="53" max="53" width="86" style="90" customWidth="1"/>
    <col min="54" max="16384" width="9.33203125" style="90"/>
  </cols>
  <sheetData>
    <row r="1" spans="1:60" ht="15.75" customHeight="1" x14ac:dyDescent="0.6">
      <c r="A1" s="337" t="s">
        <v>996</v>
      </c>
      <c r="B1" s="337"/>
      <c r="C1" s="337"/>
      <c r="D1" s="337"/>
      <c r="E1" s="337"/>
      <c r="F1" s="337"/>
      <c r="G1" s="337"/>
      <c r="AG1" s="90" t="s">
        <v>997</v>
      </c>
    </row>
    <row r="2" spans="1:60" ht="24.95" customHeight="1" x14ac:dyDescent="0.5">
      <c r="A2" s="91" t="s">
        <v>998</v>
      </c>
      <c r="B2" s="92" t="s">
        <v>999</v>
      </c>
      <c r="C2" s="338" t="s">
        <v>1000</v>
      </c>
      <c r="D2" s="339"/>
      <c r="E2" s="339"/>
      <c r="F2" s="339"/>
      <c r="G2" s="340"/>
      <c r="AG2" s="90" t="s">
        <v>80</v>
      </c>
    </row>
    <row r="3" spans="1:60" ht="24.95" customHeight="1" x14ac:dyDescent="0.5">
      <c r="A3" s="91" t="s">
        <v>1001</v>
      </c>
      <c r="B3" s="92" t="s">
        <v>999</v>
      </c>
      <c r="C3" s="338" t="s">
        <v>1002</v>
      </c>
      <c r="D3" s="339"/>
      <c r="E3" s="339"/>
      <c r="F3" s="339"/>
      <c r="G3" s="340"/>
      <c r="AC3" s="93" t="s">
        <v>80</v>
      </c>
      <c r="AG3" s="90" t="s">
        <v>1003</v>
      </c>
    </row>
    <row r="4" spans="1:60" ht="24.95" customHeight="1" x14ac:dyDescent="0.5">
      <c r="A4" s="94" t="s">
        <v>1004</v>
      </c>
      <c r="B4" s="95" t="s">
        <v>1005</v>
      </c>
      <c r="C4" s="341" t="s">
        <v>1006</v>
      </c>
      <c r="D4" s="342"/>
      <c r="E4" s="342"/>
      <c r="F4" s="342"/>
      <c r="G4" s="343"/>
      <c r="AG4" s="90" t="s">
        <v>1007</v>
      </c>
    </row>
    <row r="5" spans="1:60" x14ac:dyDescent="0.5">
      <c r="D5" s="96"/>
    </row>
    <row r="6" spans="1:60" ht="50" x14ac:dyDescent="0.5">
      <c r="A6" s="97" t="s">
        <v>1008</v>
      </c>
      <c r="B6" s="98" t="s">
        <v>1009</v>
      </c>
      <c r="C6" s="98" t="s">
        <v>1010</v>
      </c>
      <c r="D6" s="99" t="s">
        <v>121</v>
      </c>
      <c r="E6" s="97" t="s">
        <v>1011</v>
      </c>
      <c r="F6" s="100" t="s">
        <v>1012</v>
      </c>
      <c r="G6" s="97" t="s">
        <v>439</v>
      </c>
      <c r="H6" s="101" t="s">
        <v>1013</v>
      </c>
      <c r="I6" s="101" t="s">
        <v>1014</v>
      </c>
      <c r="J6" s="101" t="s">
        <v>1015</v>
      </c>
      <c r="K6" s="101" t="s">
        <v>1016</v>
      </c>
      <c r="L6" s="101" t="s">
        <v>37</v>
      </c>
      <c r="M6" s="101" t="s">
        <v>1017</v>
      </c>
      <c r="N6" s="101" t="s">
        <v>1018</v>
      </c>
      <c r="O6" s="101" t="s">
        <v>1019</v>
      </c>
      <c r="P6" s="101" t="s">
        <v>1020</v>
      </c>
      <c r="Q6" s="101" t="s">
        <v>1021</v>
      </c>
      <c r="R6" s="101" t="s">
        <v>1022</v>
      </c>
      <c r="S6" s="101" t="s">
        <v>1023</v>
      </c>
      <c r="T6" s="101" t="s">
        <v>1024</v>
      </c>
      <c r="U6" s="101" t="s">
        <v>1025</v>
      </c>
      <c r="V6" s="101" t="s">
        <v>1026</v>
      </c>
      <c r="W6" s="101" t="s">
        <v>1027</v>
      </c>
    </row>
    <row r="7" spans="1:60" hidden="1" x14ac:dyDescent="0.5">
      <c r="A7" s="102"/>
      <c r="B7" s="103"/>
      <c r="C7" s="103"/>
      <c r="D7" s="104"/>
      <c r="E7" s="105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6"/>
      <c r="Q7" s="106"/>
      <c r="R7" s="106"/>
      <c r="S7" s="106"/>
      <c r="T7" s="106"/>
      <c r="U7" s="106"/>
      <c r="V7" s="106"/>
      <c r="W7" s="106"/>
    </row>
    <row r="8" spans="1:60" x14ac:dyDescent="0.5">
      <c r="A8" s="107" t="s">
        <v>1028</v>
      </c>
      <c r="B8" s="108" t="s">
        <v>171</v>
      </c>
      <c r="C8" s="109" t="s">
        <v>172</v>
      </c>
      <c r="D8" s="110"/>
      <c r="E8" s="111"/>
      <c r="F8" s="112"/>
      <c r="G8" s="112">
        <f>SUMIF(AG9:AG13,"&lt;&gt;NOR",G9:G13)</f>
        <v>204435</v>
      </c>
      <c r="H8" s="112"/>
      <c r="I8" s="112">
        <f>SUM(I9:I13)</f>
        <v>161577.99</v>
      </c>
      <c r="J8" s="112"/>
      <c r="K8" s="112">
        <f>SUM(K9:K13)</f>
        <v>29475.809999999998</v>
      </c>
      <c r="L8" s="112"/>
      <c r="M8" s="112">
        <f>SUM(M9:M13)</f>
        <v>247366.34999999998</v>
      </c>
      <c r="N8" s="112"/>
      <c r="O8" s="112">
        <f>SUM(O9:O13)</f>
        <v>3.51</v>
      </c>
      <c r="P8" s="112"/>
      <c r="Q8" s="112">
        <f>SUM(Q9:Q13)</f>
        <v>0</v>
      </c>
      <c r="R8" s="112"/>
      <c r="S8" s="112"/>
      <c r="T8" s="113"/>
      <c r="U8" s="114"/>
      <c r="V8" s="114">
        <f>SUM(V9:V13)</f>
        <v>66.91</v>
      </c>
      <c r="W8" s="114"/>
      <c r="AG8" s="90" t="s">
        <v>1029</v>
      </c>
    </row>
    <row r="9" spans="1:60" ht="20" outlineLevel="1" x14ac:dyDescent="0.5">
      <c r="A9" s="115">
        <v>1</v>
      </c>
      <c r="B9" s="116" t="s">
        <v>1030</v>
      </c>
      <c r="C9" s="117" t="s">
        <v>1031</v>
      </c>
      <c r="D9" s="118" t="s">
        <v>175</v>
      </c>
      <c r="E9" s="119">
        <v>123.9</v>
      </c>
      <c r="F9" s="283">
        <v>550</v>
      </c>
      <c r="G9" s="120">
        <f>E9*F9</f>
        <v>68145</v>
      </c>
      <c r="H9" s="120">
        <v>434.86</v>
      </c>
      <c r="I9" s="120">
        <f>ROUND(E9*H9,2)</f>
        <v>53879.15</v>
      </c>
      <c r="J9" s="120">
        <v>110.14</v>
      </c>
      <c r="K9" s="120">
        <f>ROUND(E9*J9,2)</f>
        <v>13646.35</v>
      </c>
      <c r="L9" s="120">
        <v>21</v>
      </c>
      <c r="M9" s="120">
        <f>G9*(1+L9/100)</f>
        <v>82455.45</v>
      </c>
      <c r="N9" s="120">
        <v>9.4500000000000001E-3</v>
      </c>
      <c r="O9" s="120">
        <f>ROUND(E9*N9,2)</f>
        <v>1.17</v>
      </c>
      <c r="P9" s="120">
        <v>0</v>
      </c>
      <c r="Q9" s="120">
        <f>ROUND(E9*P9,2)</f>
        <v>0</v>
      </c>
      <c r="R9" s="120"/>
      <c r="S9" s="120" t="s">
        <v>1032</v>
      </c>
      <c r="T9" s="121" t="s">
        <v>1032</v>
      </c>
      <c r="U9" s="122">
        <v>0.25</v>
      </c>
      <c r="V9" s="122">
        <f>ROUND(E9*U9,2)</f>
        <v>30.98</v>
      </c>
      <c r="W9" s="122"/>
      <c r="X9" s="123"/>
      <c r="Y9" s="123"/>
      <c r="Z9" s="123"/>
      <c r="AA9" s="123"/>
      <c r="AB9" s="123"/>
      <c r="AC9" s="123"/>
      <c r="AD9" s="123"/>
      <c r="AE9" s="123"/>
      <c r="AF9" s="123"/>
      <c r="AG9" s="123" t="s">
        <v>1033</v>
      </c>
      <c r="AH9" s="123"/>
      <c r="AI9" s="123"/>
      <c r="AJ9" s="123"/>
      <c r="AK9" s="123"/>
      <c r="AL9" s="123"/>
      <c r="AM9" s="123"/>
      <c r="AN9" s="123"/>
      <c r="AO9" s="123"/>
      <c r="AP9" s="123"/>
      <c r="AQ9" s="123"/>
      <c r="AR9" s="123"/>
      <c r="AS9" s="123"/>
      <c r="AT9" s="123"/>
      <c r="AU9" s="123"/>
      <c r="AV9" s="123"/>
      <c r="AW9" s="123"/>
      <c r="AX9" s="123"/>
      <c r="AY9" s="123"/>
      <c r="AZ9" s="123"/>
      <c r="BA9" s="123"/>
      <c r="BB9" s="123"/>
      <c r="BC9" s="123"/>
      <c r="BD9" s="123"/>
      <c r="BE9" s="123"/>
      <c r="BF9" s="123"/>
      <c r="BG9" s="123"/>
      <c r="BH9" s="123"/>
    </row>
    <row r="10" spans="1:60" outlineLevel="1" x14ac:dyDescent="0.5">
      <c r="A10" s="124"/>
      <c r="B10" s="125"/>
      <c r="C10" s="126" t="s">
        <v>1034</v>
      </c>
      <c r="D10" s="127"/>
      <c r="E10" s="128">
        <v>123.9</v>
      </c>
      <c r="F10" s="122"/>
      <c r="G10" s="122"/>
      <c r="H10" s="122"/>
      <c r="I10" s="122"/>
      <c r="J10" s="122"/>
      <c r="K10" s="122"/>
      <c r="L10" s="122"/>
      <c r="M10" s="122"/>
      <c r="N10" s="122"/>
      <c r="O10" s="122"/>
      <c r="P10" s="122"/>
      <c r="Q10" s="122"/>
      <c r="R10" s="122"/>
      <c r="S10" s="122"/>
      <c r="T10" s="122"/>
      <c r="U10" s="122"/>
      <c r="V10" s="122"/>
      <c r="W10" s="122"/>
      <c r="X10" s="123"/>
      <c r="Y10" s="123"/>
      <c r="Z10" s="123"/>
      <c r="AA10" s="123"/>
      <c r="AB10" s="123"/>
      <c r="AC10" s="123"/>
      <c r="AD10" s="123"/>
      <c r="AE10" s="123"/>
      <c r="AF10" s="123"/>
      <c r="AG10" s="123" t="s">
        <v>142</v>
      </c>
      <c r="AH10" s="123">
        <v>0</v>
      </c>
      <c r="AI10" s="123"/>
      <c r="AJ10" s="123"/>
      <c r="AK10" s="123"/>
      <c r="AL10" s="123"/>
      <c r="AM10" s="123"/>
      <c r="AN10" s="123"/>
      <c r="AO10" s="123"/>
      <c r="AP10" s="123"/>
      <c r="AQ10" s="123"/>
      <c r="AR10" s="123"/>
      <c r="AS10" s="123"/>
      <c r="AT10" s="123"/>
      <c r="AU10" s="123"/>
      <c r="AV10" s="123"/>
      <c r="AW10" s="123"/>
      <c r="AX10" s="123"/>
      <c r="AY10" s="123"/>
      <c r="AZ10" s="123"/>
      <c r="BA10" s="123"/>
      <c r="BB10" s="123"/>
      <c r="BC10" s="123"/>
      <c r="BD10" s="123"/>
      <c r="BE10" s="123"/>
      <c r="BF10" s="123"/>
      <c r="BG10" s="123"/>
      <c r="BH10" s="123"/>
    </row>
    <row r="11" spans="1:60" ht="20" outlineLevel="1" x14ac:dyDescent="0.5">
      <c r="A11" s="115">
        <v>2</v>
      </c>
      <c r="B11" s="116" t="s">
        <v>1035</v>
      </c>
      <c r="C11" s="117" t="s">
        <v>1036</v>
      </c>
      <c r="D11" s="118" t="s">
        <v>175</v>
      </c>
      <c r="E11" s="119">
        <v>123.9</v>
      </c>
      <c r="F11" s="283">
        <v>1100</v>
      </c>
      <c r="G11" s="120">
        <f>E11*F11</f>
        <v>136290</v>
      </c>
      <c r="H11" s="120">
        <v>869.24</v>
      </c>
      <c r="I11" s="120">
        <f>ROUND(E11*H11,2)</f>
        <v>107698.84</v>
      </c>
      <c r="J11" s="120">
        <v>127.76</v>
      </c>
      <c r="K11" s="120">
        <f>ROUND(E11*J11,2)</f>
        <v>15829.46</v>
      </c>
      <c r="L11" s="120">
        <v>21</v>
      </c>
      <c r="M11" s="120">
        <f>G11*(1+L11/100)</f>
        <v>164910.9</v>
      </c>
      <c r="N11" s="120">
        <v>1.89E-2</v>
      </c>
      <c r="O11" s="120">
        <f>ROUND(E11*N11,2)</f>
        <v>2.34</v>
      </c>
      <c r="P11" s="120">
        <v>0</v>
      </c>
      <c r="Q11" s="120">
        <f>ROUND(E11*P11,2)</f>
        <v>0</v>
      </c>
      <c r="R11" s="120"/>
      <c r="S11" s="120" t="s">
        <v>1032</v>
      </c>
      <c r="T11" s="121" t="s">
        <v>1032</v>
      </c>
      <c r="U11" s="122">
        <v>0.28999999999999998</v>
      </c>
      <c r="V11" s="122">
        <f>ROUND(E11*U11,2)</f>
        <v>35.93</v>
      </c>
      <c r="W11" s="122"/>
      <c r="X11" s="123"/>
      <c r="Y11" s="123"/>
      <c r="Z11" s="123"/>
      <c r="AA11" s="123"/>
      <c r="AB11" s="123"/>
      <c r="AC11" s="123"/>
      <c r="AD11" s="123"/>
      <c r="AE11" s="123"/>
      <c r="AF11" s="123"/>
      <c r="AG11" s="123" t="s">
        <v>1033</v>
      </c>
      <c r="AH11" s="123"/>
      <c r="AI11" s="123"/>
      <c r="AJ11" s="123"/>
      <c r="AK11" s="123"/>
      <c r="AL11" s="123"/>
      <c r="AM11" s="123"/>
      <c r="AN11" s="123"/>
      <c r="AO11" s="123"/>
      <c r="AP11" s="123"/>
      <c r="AQ11" s="123"/>
      <c r="AR11" s="123"/>
      <c r="AS11" s="123"/>
      <c r="AT11" s="123"/>
      <c r="AU11" s="123"/>
      <c r="AV11" s="123"/>
      <c r="AW11" s="123"/>
      <c r="AX11" s="123"/>
      <c r="AY11" s="123"/>
      <c r="AZ11" s="123"/>
      <c r="BA11" s="123"/>
      <c r="BB11" s="123"/>
      <c r="BC11" s="123"/>
      <c r="BD11" s="123"/>
      <c r="BE11" s="123"/>
      <c r="BF11" s="123"/>
      <c r="BG11" s="123"/>
      <c r="BH11" s="123"/>
    </row>
    <row r="12" spans="1:60" outlineLevel="1" x14ac:dyDescent="0.5">
      <c r="A12" s="124"/>
      <c r="B12" s="125"/>
      <c r="C12" s="333" t="s">
        <v>1037</v>
      </c>
      <c r="D12" s="334"/>
      <c r="E12" s="334"/>
      <c r="F12" s="334"/>
      <c r="G12" s="334"/>
      <c r="H12" s="122"/>
      <c r="I12" s="122"/>
      <c r="J12" s="122"/>
      <c r="K12" s="122"/>
      <c r="L12" s="122"/>
      <c r="M12" s="122"/>
      <c r="N12" s="122"/>
      <c r="O12" s="122"/>
      <c r="P12" s="122"/>
      <c r="Q12" s="122"/>
      <c r="R12" s="122"/>
      <c r="S12" s="122"/>
      <c r="T12" s="122"/>
      <c r="U12" s="122"/>
      <c r="V12" s="122"/>
      <c r="W12" s="122"/>
      <c r="X12" s="123"/>
      <c r="Y12" s="123"/>
      <c r="Z12" s="123"/>
      <c r="AA12" s="123"/>
      <c r="AB12" s="123"/>
      <c r="AC12" s="123"/>
      <c r="AD12" s="123"/>
      <c r="AE12" s="123"/>
      <c r="AF12" s="123"/>
      <c r="AG12" s="123" t="s">
        <v>1038</v>
      </c>
      <c r="AH12" s="123"/>
      <c r="AI12" s="123"/>
      <c r="AJ12" s="123"/>
      <c r="AK12" s="123"/>
      <c r="AL12" s="123"/>
      <c r="AM12" s="123"/>
      <c r="AN12" s="123"/>
      <c r="AO12" s="123"/>
      <c r="AP12" s="123"/>
      <c r="AQ12" s="123"/>
      <c r="AR12" s="123"/>
      <c r="AS12" s="123"/>
      <c r="AT12" s="123"/>
      <c r="AU12" s="123"/>
      <c r="AV12" s="123"/>
      <c r="AW12" s="123"/>
      <c r="AX12" s="123"/>
      <c r="AY12" s="123"/>
      <c r="AZ12" s="123"/>
      <c r="BA12" s="123"/>
      <c r="BB12" s="123"/>
      <c r="BC12" s="123"/>
      <c r="BD12" s="123"/>
      <c r="BE12" s="123"/>
      <c r="BF12" s="123"/>
      <c r="BG12" s="123"/>
      <c r="BH12" s="123"/>
    </row>
    <row r="13" spans="1:60" outlineLevel="1" x14ac:dyDescent="0.5">
      <c r="A13" s="124"/>
      <c r="B13" s="125"/>
      <c r="C13" s="126" t="s">
        <v>1034</v>
      </c>
      <c r="D13" s="127"/>
      <c r="E13" s="128">
        <v>123.9</v>
      </c>
      <c r="F13" s="122"/>
      <c r="G13" s="122"/>
      <c r="H13" s="122"/>
      <c r="I13" s="122"/>
      <c r="J13" s="122"/>
      <c r="K13" s="122"/>
      <c r="L13" s="122"/>
      <c r="M13" s="122"/>
      <c r="N13" s="122"/>
      <c r="O13" s="122"/>
      <c r="P13" s="122"/>
      <c r="Q13" s="122"/>
      <c r="R13" s="122"/>
      <c r="S13" s="122"/>
      <c r="T13" s="122"/>
      <c r="U13" s="122"/>
      <c r="V13" s="122"/>
      <c r="W13" s="122"/>
      <c r="X13" s="123"/>
      <c r="Y13" s="123"/>
      <c r="Z13" s="123"/>
      <c r="AA13" s="123"/>
      <c r="AB13" s="123"/>
      <c r="AC13" s="123"/>
      <c r="AD13" s="123"/>
      <c r="AE13" s="123"/>
      <c r="AF13" s="123"/>
      <c r="AG13" s="123" t="s">
        <v>142</v>
      </c>
      <c r="AH13" s="123">
        <v>0</v>
      </c>
      <c r="AI13" s="123"/>
      <c r="AJ13" s="123"/>
      <c r="AK13" s="123"/>
      <c r="AL13" s="123"/>
      <c r="AM13" s="123"/>
      <c r="AN13" s="123"/>
      <c r="AO13" s="123"/>
      <c r="AP13" s="123"/>
      <c r="AQ13" s="123"/>
      <c r="AR13" s="123"/>
      <c r="AS13" s="123"/>
      <c r="AT13" s="123"/>
      <c r="AU13" s="123"/>
      <c r="AV13" s="123"/>
      <c r="AW13" s="123"/>
      <c r="AX13" s="123"/>
      <c r="AY13" s="123"/>
      <c r="AZ13" s="123"/>
      <c r="BA13" s="123"/>
      <c r="BB13" s="123"/>
      <c r="BC13" s="123"/>
      <c r="BD13" s="123"/>
      <c r="BE13" s="123"/>
      <c r="BF13" s="123"/>
      <c r="BG13" s="123"/>
      <c r="BH13" s="123"/>
    </row>
    <row r="14" spans="1:60" x14ac:dyDescent="0.5">
      <c r="A14" s="107" t="s">
        <v>1028</v>
      </c>
      <c r="B14" s="108" t="s">
        <v>532</v>
      </c>
      <c r="C14" s="109" t="s">
        <v>1039</v>
      </c>
      <c r="D14" s="110"/>
      <c r="E14" s="111"/>
      <c r="F14" s="112"/>
      <c r="G14" s="112">
        <f>SUMIF(AG15:AG22,"&lt;&gt;NOR",G15:G22)</f>
        <v>384189.12</v>
      </c>
      <c r="H14" s="112"/>
      <c r="I14" s="112">
        <f>SUM(I15:I22)</f>
        <v>25827.3</v>
      </c>
      <c r="J14" s="112"/>
      <c r="K14" s="112">
        <f>SUM(K15:K22)</f>
        <v>325931.74</v>
      </c>
      <c r="L14" s="112"/>
      <c r="M14" s="112">
        <f>SUM(M15:M22)</f>
        <v>464868.83520000003</v>
      </c>
      <c r="N14" s="112"/>
      <c r="O14" s="112">
        <f>SUM(O15:O22)</f>
        <v>0.18</v>
      </c>
      <c r="P14" s="112"/>
      <c r="Q14" s="112">
        <f>SUM(Q15:Q22)</f>
        <v>0</v>
      </c>
      <c r="R14" s="112"/>
      <c r="S14" s="112"/>
      <c r="T14" s="113"/>
      <c r="U14" s="114"/>
      <c r="V14" s="114">
        <f>SUM(V15:V22)</f>
        <v>16.940000000000001</v>
      </c>
      <c r="W14" s="114"/>
      <c r="AG14" s="90" t="s">
        <v>1029</v>
      </c>
    </row>
    <row r="15" spans="1:60" outlineLevel="1" x14ac:dyDescent="0.5">
      <c r="A15" s="115">
        <v>3</v>
      </c>
      <c r="B15" s="116" t="s">
        <v>1040</v>
      </c>
      <c r="C15" s="117" t="s">
        <v>1041</v>
      </c>
      <c r="D15" s="118" t="s">
        <v>175</v>
      </c>
      <c r="E15" s="119">
        <v>188.328</v>
      </c>
      <c r="F15" s="283">
        <v>90</v>
      </c>
      <c r="G15" s="120">
        <f>E15*F15</f>
        <v>16949.52</v>
      </c>
      <c r="H15" s="120">
        <v>68.569999999999993</v>
      </c>
      <c r="I15" s="120">
        <f>ROUND(E15*H15,2)</f>
        <v>12913.65</v>
      </c>
      <c r="J15" s="120">
        <v>25.33</v>
      </c>
      <c r="K15" s="120">
        <f>ROUND(E15*J15,2)</f>
        <v>4770.3500000000004</v>
      </c>
      <c r="L15" s="120">
        <v>21</v>
      </c>
      <c r="M15" s="120">
        <f>G15*(1+L15/100)</f>
        <v>20508.9192</v>
      </c>
      <c r="N15" s="120">
        <v>5.0000000000000001E-4</v>
      </c>
      <c r="O15" s="120">
        <f>ROUND(E15*N15,2)</f>
        <v>0.09</v>
      </c>
      <c r="P15" s="120">
        <v>0</v>
      </c>
      <c r="Q15" s="120">
        <f>ROUND(E15*P15,2)</f>
        <v>0</v>
      </c>
      <c r="R15" s="120"/>
      <c r="S15" s="120" t="s">
        <v>1032</v>
      </c>
      <c r="T15" s="121" t="s">
        <v>1032</v>
      </c>
      <c r="U15" s="122">
        <v>4.4999999999999998E-2</v>
      </c>
      <c r="V15" s="122">
        <f>ROUND(E15*U15,2)</f>
        <v>8.4700000000000006</v>
      </c>
      <c r="W15" s="122"/>
      <c r="X15" s="123"/>
      <c r="Y15" s="123"/>
      <c r="Z15" s="123"/>
      <c r="AA15" s="123"/>
      <c r="AB15" s="123"/>
      <c r="AC15" s="123"/>
      <c r="AD15" s="123"/>
      <c r="AE15" s="123"/>
      <c r="AF15" s="123"/>
      <c r="AG15" s="123" t="s">
        <v>1033</v>
      </c>
      <c r="AH15" s="123"/>
      <c r="AI15" s="123"/>
      <c r="AJ15" s="123"/>
      <c r="AK15" s="123"/>
      <c r="AL15" s="123"/>
      <c r="AM15" s="123"/>
      <c r="AN15" s="123"/>
      <c r="AO15" s="123"/>
      <c r="AP15" s="123"/>
      <c r="AQ15" s="123"/>
      <c r="AR15" s="123"/>
      <c r="AS15" s="123"/>
      <c r="AT15" s="123"/>
      <c r="AU15" s="123"/>
      <c r="AV15" s="123"/>
      <c r="AW15" s="123"/>
      <c r="AX15" s="123"/>
      <c r="AY15" s="123"/>
      <c r="AZ15" s="123"/>
      <c r="BA15" s="123"/>
      <c r="BB15" s="123"/>
      <c r="BC15" s="123"/>
      <c r="BD15" s="123"/>
      <c r="BE15" s="123"/>
      <c r="BF15" s="123"/>
      <c r="BG15" s="123"/>
      <c r="BH15" s="123"/>
    </row>
    <row r="16" spans="1:60" outlineLevel="1" x14ac:dyDescent="0.5">
      <c r="A16" s="124"/>
      <c r="B16" s="125"/>
      <c r="C16" s="333" t="s">
        <v>1042</v>
      </c>
      <c r="D16" s="334"/>
      <c r="E16" s="334"/>
      <c r="F16" s="334"/>
      <c r="G16" s="334"/>
      <c r="H16" s="122"/>
      <c r="I16" s="122"/>
      <c r="J16" s="122"/>
      <c r="K16" s="122"/>
      <c r="L16" s="122"/>
      <c r="M16" s="122"/>
      <c r="N16" s="122"/>
      <c r="O16" s="122"/>
      <c r="P16" s="122"/>
      <c r="Q16" s="122"/>
      <c r="R16" s="122"/>
      <c r="S16" s="122"/>
      <c r="T16" s="122"/>
      <c r="U16" s="122"/>
      <c r="V16" s="122"/>
      <c r="W16" s="122"/>
      <c r="X16" s="123"/>
      <c r="Y16" s="123"/>
      <c r="Z16" s="123"/>
      <c r="AA16" s="123"/>
      <c r="AB16" s="123"/>
      <c r="AC16" s="123"/>
      <c r="AD16" s="123"/>
      <c r="AE16" s="123"/>
      <c r="AF16" s="123"/>
      <c r="AG16" s="123" t="s">
        <v>1038</v>
      </c>
      <c r="AH16" s="123"/>
      <c r="AI16" s="123"/>
      <c r="AJ16" s="123"/>
      <c r="AK16" s="123"/>
      <c r="AL16" s="123"/>
      <c r="AM16" s="123"/>
      <c r="AN16" s="123"/>
      <c r="AO16" s="123"/>
      <c r="AP16" s="123"/>
      <c r="AQ16" s="123"/>
      <c r="AR16" s="123"/>
      <c r="AS16" s="123"/>
      <c r="AT16" s="123"/>
      <c r="AU16" s="123"/>
      <c r="AV16" s="123"/>
      <c r="AW16" s="123"/>
      <c r="AX16" s="123"/>
      <c r="AY16" s="123"/>
      <c r="AZ16" s="123"/>
      <c r="BA16" s="123"/>
      <c r="BB16" s="123"/>
      <c r="BC16" s="123"/>
      <c r="BD16" s="123"/>
      <c r="BE16" s="123"/>
      <c r="BF16" s="123"/>
      <c r="BG16" s="123"/>
      <c r="BH16" s="123"/>
    </row>
    <row r="17" spans="1:60" outlineLevel="1" x14ac:dyDescent="0.5">
      <c r="A17" s="124"/>
      <c r="B17" s="125"/>
      <c r="C17" s="126" t="s">
        <v>1043</v>
      </c>
      <c r="D17" s="127"/>
      <c r="E17" s="128">
        <v>188.328</v>
      </c>
      <c r="F17" s="122"/>
      <c r="G17" s="122"/>
      <c r="H17" s="122"/>
      <c r="I17" s="122"/>
      <c r="J17" s="122"/>
      <c r="K17" s="122"/>
      <c r="L17" s="122"/>
      <c r="M17" s="122"/>
      <c r="N17" s="122"/>
      <c r="O17" s="122"/>
      <c r="P17" s="122"/>
      <c r="Q17" s="122"/>
      <c r="R17" s="122"/>
      <c r="S17" s="122"/>
      <c r="T17" s="122"/>
      <c r="U17" s="122"/>
      <c r="V17" s="122"/>
      <c r="W17" s="122"/>
      <c r="X17" s="123"/>
      <c r="Y17" s="123"/>
      <c r="Z17" s="123"/>
      <c r="AA17" s="123"/>
      <c r="AB17" s="123"/>
      <c r="AC17" s="123"/>
      <c r="AD17" s="123"/>
      <c r="AE17" s="123"/>
      <c r="AF17" s="123"/>
      <c r="AG17" s="123" t="s">
        <v>142</v>
      </c>
      <c r="AH17" s="123">
        <v>0</v>
      </c>
      <c r="AI17" s="123"/>
      <c r="AJ17" s="123"/>
      <c r="AK17" s="123"/>
      <c r="AL17" s="123"/>
      <c r="AM17" s="123"/>
      <c r="AN17" s="123"/>
      <c r="AO17" s="123"/>
      <c r="AP17" s="123"/>
      <c r="AQ17" s="123"/>
      <c r="AR17" s="123"/>
      <c r="AS17" s="123"/>
      <c r="AT17" s="123"/>
      <c r="AU17" s="123"/>
      <c r="AV17" s="123"/>
      <c r="AW17" s="123"/>
      <c r="AX17" s="123"/>
      <c r="AY17" s="123"/>
      <c r="AZ17" s="123"/>
      <c r="BA17" s="123"/>
      <c r="BB17" s="123"/>
      <c r="BC17" s="123"/>
      <c r="BD17" s="123"/>
      <c r="BE17" s="123"/>
      <c r="BF17" s="123"/>
      <c r="BG17" s="123"/>
      <c r="BH17" s="123"/>
    </row>
    <row r="18" spans="1:60" outlineLevel="1" x14ac:dyDescent="0.5">
      <c r="A18" s="115">
        <v>4</v>
      </c>
      <c r="B18" s="116" t="s">
        <v>1040</v>
      </c>
      <c r="C18" s="117" t="s">
        <v>1041</v>
      </c>
      <c r="D18" s="118" t="s">
        <v>175</v>
      </c>
      <c r="E18" s="119">
        <v>188.328</v>
      </c>
      <c r="F18" s="283">
        <v>90</v>
      </c>
      <c r="G18" s="120">
        <f>E18*F18</f>
        <v>16949.52</v>
      </c>
      <c r="H18" s="120">
        <v>68.569999999999993</v>
      </c>
      <c r="I18" s="120">
        <f>ROUND(E18*H18,2)</f>
        <v>12913.65</v>
      </c>
      <c r="J18" s="120">
        <v>25.33</v>
      </c>
      <c r="K18" s="120">
        <f>ROUND(E18*J18,2)</f>
        <v>4770.3500000000004</v>
      </c>
      <c r="L18" s="120">
        <v>21</v>
      </c>
      <c r="M18" s="120">
        <f>G18*(1+L18/100)</f>
        <v>20508.9192</v>
      </c>
      <c r="N18" s="120">
        <v>5.0000000000000001E-4</v>
      </c>
      <c r="O18" s="120">
        <f>ROUND(E18*N18,2)</f>
        <v>0.09</v>
      </c>
      <c r="P18" s="120">
        <v>0</v>
      </c>
      <c r="Q18" s="120">
        <f>ROUND(E18*P18,2)</f>
        <v>0</v>
      </c>
      <c r="R18" s="120"/>
      <c r="S18" s="120" t="s">
        <v>1032</v>
      </c>
      <c r="T18" s="121" t="s">
        <v>1032</v>
      </c>
      <c r="U18" s="122">
        <v>4.4999999999999998E-2</v>
      </c>
      <c r="V18" s="122">
        <f>ROUND(E18*U18,2)</f>
        <v>8.4700000000000006</v>
      </c>
      <c r="W18" s="122"/>
      <c r="X18" s="123"/>
      <c r="Y18" s="123"/>
      <c r="Z18" s="123"/>
      <c r="AA18" s="123"/>
      <c r="AB18" s="123"/>
      <c r="AC18" s="123"/>
      <c r="AD18" s="123"/>
      <c r="AE18" s="123"/>
      <c r="AF18" s="123"/>
      <c r="AG18" s="123" t="s">
        <v>1033</v>
      </c>
      <c r="AH18" s="123"/>
      <c r="AI18" s="123"/>
      <c r="AJ18" s="123"/>
      <c r="AK18" s="123"/>
      <c r="AL18" s="123"/>
      <c r="AM18" s="123"/>
      <c r="AN18" s="123"/>
      <c r="AO18" s="123"/>
      <c r="AP18" s="123"/>
      <c r="AQ18" s="123"/>
      <c r="AR18" s="123"/>
      <c r="AS18" s="123"/>
      <c r="AT18" s="123"/>
      <c r="AU18" s="123"/>
      <c r="AV18" s="123"/>
      <c r="AW18" s="123"/>
      <c r="AX18" s="123"/>
      <c r="AY18" s="123"/>
      <c r="AZ18" s="123"/>
      <c r="BA18" s="123"/>
      <c r="BB18" s="123"/>
      <c r="BC18" s="123"/>
      <c r="BD18" s="123"/>
      <c r="BE18" s="123"/>
      <c r="BF18" s="123"/>
      <c r="BG18" s="123"/>
      <c r="BH18" s="123"/>
    </row>
    <row r="19" spans="1:60" outlineLevel="1" x14ac:dyDescent="0.5">
      <c r="A19" s="124"/>
      <c r="B19" s="125"/>
      <c r="C19" s="333" t="s">
        <v>1044</v>
      </c>
      <c r="D19" s="334"/>
      <c r="E19" s="334"/>
      <c r="F19" s="334"/>
      <c r="G19" s="334"/>
      <c r="H19" s="122"/>
      <c r="I19" s="122"/>
      <c r="J19" s="122"/>
      <c r="K19" s="122"/>
      <c r="L19" s="122"/>
      <c r="M19" s="122"/>
      <c r="N19" s="122"/>
      <c r="O19" s="122"/>
      <c r="P19" s="122"/>
      <c r="Q19" s="122"/>
      <c r="R19" s="122"/>
      <c r="S19" s="122"/>
      <c r="T19" s="122"/>
      <c r="U19" s="122"/>
      <c r="V19" s="122"/>
      <c r="W19" s="122"/>
      <c r="X19" s="123"/>
      <c r="Y19" s="123"/>
      <c r="Z19" s="123"/>
      <c r="AA19" s="123"/>
      <c r="AB19" s="123"/>
      <c r="AC19" s="123"/>
      <c r="AD19" s="123"/>
      <c r="AE19" s="123"/>
      <c r="AF19" s="123"/>
      <c r="AG19" s="123" t="s">
        <v>1038</v>
      </c>
      <c r="AH19" s="123"/>
      <c r="AI19" s="123"/>
      <c r="AJ19" s="123"/>
      <c r="AK19" s="123"/>
      <c r="AL19" s="123"/>
      <c r="AM19" s="123"/>
      <c r="AN19" s="123"/>
      <c r="AO19" s="123"/>
      <c r="AP19" s="123"/>
      <c r="AQ19" s="123"/>
      <c r="AR19" s="123"/>
      <c r="AS19" s="123"/>
      <c r="AT19" s="123"/>
      <c r="AU19" s="123"/>
      <c r="AV19" s="123"/>
      <c r="AW19" s="123"/>
      <c r="AX19" s="123"/>
      <c r="AY19" s="123"/>
      <c r="AZ19" s="123"/>
      <c r="BA19" s="123"/>
      <c r="BB19" s="123"/>
      <c r="BC19" s="123"/>
      <c r="BD19" s="123"/>
      <c r="BE19" s="123"/>
      <c r="BF19" s="123"/>
      <c r="BG19" s="123"/>
      <c r="BH19" s="123"/>
    </row>
    <row r="20" spans="1:60" outlineLevel="1" x14ac:dyDescent="0.5">
      <c r="A20" s="124"/>
      <c r="B20" s="125"/>
      <c r="C20" s="126" t="s">
        <v>1043</v>
      </c>
      <c r="D20" s="127"/>
      <c r="E20" s="128">
        <v>188.328</v>
      </c>
      <c r="F20" s="122"/>
      <c r="G20" s="122"/>
      <c r="H20" s="122"/>
      <c r="I20" s="122"/>
      <c r="J20" s="122"/>
      <c r="K20" s="122"/>
      <c r="L20" s="122"/>
      <c r="M20" s="122"/>
      <c r="N20" s="122"/>
      <c r="O20" s="122"/>
      <c r="P20" s="122"/>
      <c r="Q20" s="122"/>
      <c r="R20" s="122"/>
      <c r="S20" s="122"/>
      <c r="T20" s="122"/>
      <c r="U20" s="122"/>
      <c r="V20" s="122"/>
      <c r="W20" s="122"/>
      <c r="X20" s="123"/>
      <c r="Y20" s="123"/>
      <c r="Z20" s="123"/>
      <c r="AA20" s="123"/>
      <c r="AB20" s="123"/>
      <c r="AC20" s="123"/>
      <c r="AD20" s="123"/>
      <c r="AE20" s="123"/>
      <c r="AF20" s="123"/>
      <c r="AG20" s="123" t="s">
        <v>142</v>
      </c>
      <c r="AH20" s="123">
        <v>0</v>
      </c>
      <c r="AI20" s="123"/>
      <c r="AJ20" s="123"/>
      <c r="AK20" s="123"/>
      <c r="AL20" s="123"/>
      <c r="AM20" s="123"/>
      <c r="AN20" s="123"/>
      <c r="AO20" s="123"/>
      <c r="AP20" s="123"/>
      <c r="AQ20" s="123"/>
      <c r="AR20" s="123"/>
      <c r="AS20" s="123"/>
      <c r="AT20" s="123"/>
      <c r="AU20" s="123"/>
      <c r="AV20" s="123"/>
      <c r="AW20" s="123"/>
      <c r="AX20" s="123"/>
      <c r="AY20" s="123"/>
      <c r="AZ20" s="123"/>
      <c r="BA20" s="123"/>
      <c r="BB20" s="123"/>
      <c r="BC20" s="123"/>
      <c r="BD20" s="123"/>
      <c r="BE20" s="123"/>
      <c r="BF20" s="123"/>
      <c r="BG20" s="123"/>
      <c r="BH20" s="123"/>
    </row>
    <row r="21" spans="1:60" ht="20" outlineLevel="1" x14ac:dyDescent="0.5">
      <c r="A21" s="115">
        <v>5</v>
      </c>
      <c r="B21" s="116" t="s">
        <v>1045</v>
      </c>
      <c r="C21" s="117" t="s">
        <v>1046</v>
      </c>
      <c r="D21" s="118"/>
      <c r="E21" s="119">
        <v>188.328</v>
      </c>
      <c r="F21" s="283">
        <v>1860</v>
      </c>
      <c r="G21" s="120">
        <f>E21*F21</f>
        <v>350290.08</v>
      </c>
      <c r="H21" s="120">
        <v>0</v>
      </c>
      <c r="I21" s="120">
        <f>ROUND(E21*H21,2)</f>
        <v>0</v>
      </c>
      <c r="J21" s="120">
        <v>1680</v>
      </c>
      <c r="K21" s="120">
        <f>ROUND(E21*J21,2)</f>
        <v>316391.03999999998</v>
      </c>
      <c r="L21" s="120">
        <v>21</v>
      </c>
      <c r="M21" s="120">
        <f>G21*(1+L21/100)</f>
        <v>423850.99680000002</v>
      </c>
      <c r="N21" s="120">
        <v>0</v>
      </c>
      <c r="O21" s="120">
        <f>ROUND(E21*N21,2)</f>
        <v>0</v>
      </c>
      <c r="P21" s="120">
        <v>0</v>
      </c>
      <c r="Q21" s="120">
        <f>ROUND(E21*P21,2)</f>
        <v>0</v>
      </c>
      <c r="R21" s="120"/>
      <c r="S21" s="120" t="s">
        <v>1047</v>
      </c>
      <c r="T21" s="121" t="s">
        <v>1048</v>
      </c>
      <c r="U21" s="122">
        <v>0</v>
      </c>
      <c r="V21" s="122">
        <f>ROUND(E21*U21,2)</f>
        <v>0</v>
      </c>
      <c r="W21" s="122"/>
      <c r="X21" s="123"/>
      <c r="Y21" s="123"/>
      <c r="Z21" s="123"/>
      <c r="AA21" s="123"/>
      <c r="AB21" s="123"/>
      <c r="AC21" s="123"/>
      <c r="AD21" s="123"/>
      <c r="AE21" s="123"/>
      <c r="AF21" s="123"/>
      <c r="AG21" s="123" t="s">
        <v>1033</v>
      </c>
      <c r="AH21" s="123"/>
      <c r="AI21" s="123"/>
      <c r="AJ21" s="123"/>
      <c r="AK21" s="123"/>
      <c r="AL21" s="123"/>
      <c r="AM21" s="123"/>
      <c r="AN21" s="123"/>
      <c r="AO21" s="123"/>
      <c r="AP21" s="123"/>
      <c r="AQ21" s="123"/>
      <c r="AR21" s="123"/>
      <c r="AS21" s="123"/>
      <c r="AT21" s="123"/>
      <c r="AU21" s="123"/>
      <c r="AV21" s="123"/>
      <c r="AW21" s="123"/>
      <c r="AX21" s="123"/>
      <c r="AY21" s="123"/>
      <c r="AZ21" s="123"/>
      <c r="BA21" s="123"/>
      <c r="BB21" s="123"/>
      <c r="BC21" s="123"/>
      <c r="BD21" s="123"/>
      <c r="BE21" s="123"/>
      <c r="BF21" s="123"/>
      <c r="BG21" s="123"/>
      <c r="BH21" s="123"/>
    </row>
    <row r="22" spans="1:60" outlineLevel="1" x14ac:dyDescent="0.5">
      <c r="A22" s="124"/>
      <c r="B22" s="125"/>
      <c r="C22" s="126" t="s">
        <v>1043</v>
      </c>
      <c r="D22" s="127"/>
      <c r="E22" s="128">
        <v>188.328</v>
      </c>
      <c r="F22" s="122"/>
      <c r="G22" s="122"/>
      <c r="H22" s="122"/>
      <c r="I22" s="122"/>
      <c r="J22" s="122"/>
      <c r="K22" s="122"/>
      <c r="L22" s="122"/>
      <c r="M22" s="122"/>
      <c r="N22" s="122"/>
      <c r="O22" s="122"/>
      <c r="P22" s="122"/>
      <c r="Q22" s="122"/>
      <c r="R22" s="122"/>
      <c r="S22" s="122"/>
      <c r="T22" s="122"/>
      <c r="U22" s="122"/>
      <c r="V22" s="122"/>
      <c r="W22" s="122"/>
      <c r="X22" s="123"/>
      <c r="Y22" s="123"/>
      <c r="Z22" s="123"/>
      <c r="AA22" s="123"/>
      <c r="AB22" s="123"/>
      <c r="AC22" s="123"/>
      <c r="AD22" s="123"/>
      <c r="AE22" s="123"/>
      <c r="AF22" s="123"/>
      <c r="AG22" s="123" t="s">
        <v>142</v>
      </c>
      <c r="AH22" s="123">
        <v>0</v>
      </c>
      <c r="AI22" s="123"/>
      <c r="AJ22" s="123"/>
      <c r="AK22" s="123"/>
      <c r="AL22" s="123"/>
      <c r="AM22" s="123"/>
      <c r="AN22" s="123"/>
      <c r="AO22" s="123"/>
      <c r="AP22" s="123"/>
      <c r="AQ22" s="123"/>
      <c r="AR22" s="123"/>
      <c r="AS22" s="123"/>
      <c r="AT22" s="123"/>
      <c r="AU22" s="123"/>
      <c r="AV22" s="123"/>
      <c r="AW22" s="123"/>
      <c r="AX22" s="123"/>
      <c r="AY22" s="123"/>
      <c r="AZ22" s="123"/>
      <c r="BA22" s="123"/>
      <c r="BB22" s="123"/>
      <c r="BC22" s="123"/>
      <c r="BD22" s="123"/>
      <c r="BE22" s="123"/>
      <c r="BF22" s="123"/>
      <c r="BG22" s="123"/>
      <c r="BH22" s="123"/>
    </row>
    <row r="23" spans="1:60" x14ac:dyDescent="0.5">
      <c r="A23" s="107" t="s">
        <v>1028</v>
      </c>
      <c r="B23" s="108" t="s">
        <v>540</v>
      </c>
      <c r="C23" s="109" t="s">
        <v>1049</v>
      </c>
      <c r="D23" s="110"/>
      <c r="E23" s="111"/>
      <c r="F23" s="112"/>
      <c r="G23" s="112">
        <f>SUMIF(AG24:AG27,"&lt;&gt;NOR",G24:G27)</f>
        <v>12960.2</v>
      </c>
      <c r="H23" s="112"/>
      <c r="I23" s="112">
        <f>SUM(I24:I27)</f>
        <v>5655.97</v>
      </c>
      <c r="J23" s="112"/>
      <c r="K23" s="112">
        <f>SUM(K24:K27)</f>
        <v>5295.35</v>
      </c>
      <c r="L23" s="112"/>
      <c r="M23" s="112">
        <f>SUM(M24:M27)</f>
        <v>15681.842000000002</v>
      </c>
      <c r="N23" s="112"/>
      <c r="O23" s="112">
        <f>SUM(O24:O27)</f>
        <v>2.75</v>
      </c>
      <c r="P23" s="112"/>
      <c r="Q23" s="112">
        <f>SUM(Q24:Q27)</f>
        <v>0</v>
      </c>
      <c r="R23" s="112"/>
      <c r="S23" s="112"/>
      <c r="T23" s="113"/>
      <c r="U23" s="114"/>
      <c r="V23" s="114">
        <f>SUM(V24:V27)</f>
        <v>10.629999999999999</v>
      </c>
      <c r="W23" s="114"/>
      <c r="AG23" s="90" t="s">
        <v>1029</v>
      </c>
    </row>
    <row r="24" spans="1:60" outlineLevel="1" x14ac:dyDescent="0.5">
      <c r="A24" s="115">
        <v>6</v>
      </c>
      <c r="B24" s="116" t="s">
        <v>1050</v>
      </c>
      <c r="C24" s="117" t="s">
        <v>1051</v>
      </c>
      <c r="D24" s="118" t="s">
        <v>139</v>
      </c>
      <c r="E24" s="119">
        <v>0.56759999999999999</v>
      </c>
      <c r="F24" s="283">
        <v>4500</v>
      </c>
      <c r="G24" s="120">
        <f>E24*F24</f>
        <v>2554.1999999999998</v>
      </c>
      <c r="H24" s="120">
        <v>2680.21</v>
      </c>
      <c r="I24" s="120">
        <f>ROUND(E24*H24,2)</f>
        <v>1521.29</v>
      </c>
      <c r="J24" s="120">
        <v>1069.79</v>
      </c>
      <c r="K24" s="120">
        <f>ROUND(E24*J24,2)</f>
        <v>607.21</v>
      </c>
      <c r="L24" s="120">
        <v>21</v>
      </c>
      <c r="M24" s="120">
        <f>G24*(1+L24/100)</f>
        <v>3090.5819999999999</v>
      </c>
      <c r="N24" s="120">
        <v>2.5249999999999999</v>
      </c>
      <c r="O24" s="120">
        <f>ROUND(E24*N24,2)</f>
        <v>1.43</v>
      </c>
      <c r="P24" s="120">
        <v>0</v>
      </c>
      <c r="Q24" s="120">
        <f>ROUND(E24*P24,2)</f>
        <v>0</v>
      </c>
      <c r="R24" s="120"/>
      <c r="S24" s="120" t="s">
        <v>1032</v>
      </c>
      <c r="T24" s="121" t="s">
        <v>1032</v>
      </c>
      <c r="U24" s="122">
        <v>2.58</v>
      </c>
      <c r="V24" s="122">
        <f>ROUND(E24*U24,2)</f>
        <v>1.46</v>
      </c>
      <c r="W24" s="122"/>
      <c r="X24" s="123"/>
      <c r="Y24" s="123"/>
      <c r="Z24" s="123"/>
      <c r="AA24" s="123"/>
      <c r="AB24" s="123"/>
      <c r="AC24" s="123"/>
      <c r="AD24" s="123"/>
      <c r="AE24" s="123"/>
      <c r="AF24" s="123"/>
      <c r="AG24" s="123" t="s">
        <v>1033</v>
      </c>
      <c r="AH24" s="123"/>
      <c r="AI24" s="123"/>
      <c r="AJ24" s="123"/>
      <c r="AK24" s="123"/>
      <c r="AL24" s="123"/>
      <c r="AM24" s="123"/>
      <c r="AN24" s="123"/>
      <c r="AO24" s="123"/>
      <c r="AP24" s="123"/>
      <c r="AQ24" s="123"/>
      <c r="AR24" s="123"/>
      <c r="AS24" s="123"/>
      <c r="AT24" s="123"/>
      <c r="AU24" s="123"/>
      <c r="AV24" s="123"/>
      <c r="AW24" s="123"/>
      <c r="AX24" s="123"/>
      <c r="AY24" s="123"/>
      <c r="AZ24" s="123"/>
      <c r="BA24" s="123"/>
      <c r="BB24" s="123"/>
      <c r="BC24" s="123"/>
      <c r="BD24" s="123"/>
      <c r="BE24" s="123"/>
      <c r="BF24" s="123"/>
      <c r="BG24" s="123"/>
      <c r="BH24" s="123"/>
    </row>
    <row r="25" spans="1:60" outlineLevel="1" x14ac:dyDescent="0.5">
      <c r="A25" s="124"/>
      <c r="B25" s="125"/>
      <c r="C25" s="126" t="s">
        <v>1052</v>
      </c>
      <c r="D25" s="127"/>
      <c r="E25" s="128">
        <v>0.56759999999999999</v>
      </c>
      <c r="F25" s="122"/>
      <c r="G25" s="122"/>
      <c r="H25" s="122"/>
      <c r="I25" s="122"/>
      <c r="J25" s="122"/>
      <c r="K25" s="122"/>
      <c r="L25" s="122"/>
      <c r="M25" s="122"/>
      <c r="N25" s="122"/>
      <c r="O25" s="122"/>
      <c r="P25" s="122"/>
      <c r="Q25" s="122"/>
      <c r="R25" s="122"/>
      <c r="S25" s="122"/>
      <c r="T25" s="122"/>
      <c r="U25" s="122"/>
      <c r="V25" s="122"/>
      <c r="W25" s="122"/>
      <c r="X25" s="123"/>
      <c r="Y25" s="123"/>
      <c r="Z25" s="123"/>
      <c r="AA25" s="123"/>
      <c r="AB25" s="123"/>
      <c r="AC25" s="123"/>
      <c r="AD25" s="123"/>
      <c r="AE25" s="123"/>
      <c r="AF25" s="123"/>
      <c r="AG25" s="123" t="s">
        <v>142</v>
      </c>
      <c r="AH25" s="123">
        <v>0</v>
      </c>
      <c r="AI25" s="123"/>
      <c r="AJ25" s="123"/>
      <c r="AK25" s="123"/>
      <c r="AL25" s="123"/>
      <c r="AM25" s="123"/>
      <c r="AN25" s="123"/>
      <c r="AO25" s="123"/>
      <c r="AP25" s="123"/>
      <c r="AQ25" s="123"/>
      <c r="AR25" s="123"/>
      <c r="AS25" s="123"/>
      <c r="AT25" s="123"/>
      <c r="AU25" s="123"/>
      <c r="AV25" s="123"/>
      <c r="AW25" s="123"/>
      <c r="AX25" s="123"/>
      <c r="AY25" s="123"/>
      <c r="AZ25" s="123"/>
      <c r="BA25" s="123"/>
      <c r="BB25" s="123"/>
      <c r="BC25" s="123"/>
      <c r="BD25" s="123"/>
      <c r="BE25" s="123"/>
      <c r="BF25" s="123"/>
      <c r="BG25" s="123"/>
      <c r="BH25" s="123"/>
    </row>
    <row r="26" spans="1:60" outlineLevel="1" x14ac:dyDescent="0.5">
      <c r="A26" s="115">
        <v>7</v>
      </c>
      <c r="B26" s="116" t="s">
        <v>1053</v>
      </c>
      <c r="C26" s="117" t="s">
        <v>1054</v>
      </c>
      <c r="D26" s="118" t="s">
        <v>175</v>
      </c>
      <c r="E26" s="119">
        <v>4.7300000000000004</v>
      </c>
      <c r="F26" s="283">
        <v>2200</v>
      </c>
      <c r="G26" s="120">
        <f>E26*F26</f>
        <v>10406.000000000002</v>
      </c>
      <c r="H26" s="120">
        <v>874.14</v>
      </c>
      <c r="I26" s="120">
        <f>ROUND(E26*H26,2)</f>
        <v>4134.68</v>
      </c>
      <c r="J26" s="120">
        <v>991.15</v>
      </c>
      <c r="K26" s="120">
        <f>ROUND(E26*J26,2)</f>
        <v>4688.1400000000003</v>
      </c>
      <c r="L26" s="120">
        <v>21</v>
      </c>
      <c r="M26" s="120">
        <f>G26*(1+L26/100)</f>
        <v>12591.260000000002</v>
      </c>
      <c r="N26" s="120">
        <v>0.27955999999999998</v>
      </c>
      <c r="O26" s="120">
        <f>ROUND(E26*N26,2)</f>
        <v>1.32</v>
      </c>
      <c r="P26" s="120">
        <v>0</v>
      </c>
      <c r="Q26" s="120">
        <f>ROUND(E26*P26,2)</f>
        <v>0</v>
      </c>
      <c r="R26" s="120"/>
      <c r="S26" s="120" t="s">
        <v>1032</v>
      </c>
      <c r="T26" s="121" t="s">
        <v>1055</v>
      </c>
      <c r="U26" s="122">
        <v>1.9376800000000001</v>
      </c>
      <c r="V26" s="122">
        <f>ROUND(E26*U26,2)</f>
        <v>9.17</v>
      </c>
      <c r="W26" s="122"/>
      <c r="X26" s="123"/>
      <c r="Y26" s="123"/>
      <c r="Z26" s="123"/>
      <c r="AA26" s="123"/>
      <c r="AB26" s="123"/>
      <c r="AC26" s="123"/>
      <c r="AD26" s="123"/>
      <c r="AE26" s="123"/>
      <c r="AF26" s="123"/>
      <c r="AG26" s="123" t="s">
        <v>1056</v>
      </c>
      <c r="AH26" s="123"/>
      <c r="AI26" s="123"/>
      <c r="AJ26" s="123"/>
      <c r="AK26" s="123"/>
      <c r="AL26" s="123"/>
      <c r="AM26" s="123"/>
      <c r="AN26" s="123"/>
      <c r="AO26" s="123"/>
      <c r="AP26" s="123"/>
      <c r="AQ26" s="123"/>
      <c r="AR26" s="123"/>
      <c r="AS26" s="123"/>
      <c r="AT26" s="123"/>
      <c r="AU26" s="123"/>
      <c r="AV26" s="123"/>
      <c r="AW26" s="123"/>
      <c r="AX26" s="123"/>
      <c r="AY26" s="123"/>
      <c r="AZ26" s="123"/>
      <c r="BA26" s="123"/>
      <c r="BB26" s="123"/>
      <c r="BC26" s="123"/>
      <c r="BD26" s="123"/>
      <c r="BE26" s="123"/>
      <c r="BF26" s="123"/>
      <c r="BG26" s="123"/>
      <c r="BH26" s="123"/>
    </row>
    <row r="27" spans="1:60" outlineLevel="1" x14ac:dyDescent="0.5">
      <c r="A27" s="124"/>
      <c r="B27" s="125"/>
      <c r="C27" s="126" t="s">
        <v>1057</v>
      </c>
      <c r="D27" s="127"/>
      <c r="E27" s="128">
        <v>4.7300000000000004</v>
      </c>
      <c r="F27" s="122"/>
      <c r="G27" s="122"/>
      <c r="H27" s="122"/>
      <c r="I27" s="122"/>
      <c r="J27" s="122"/>
      <c r="K27" s="122"/>
      <c r="L27" s="122"/>
      <c r="M27" s="122"/>
      <c r="N27" s="122"/>
      <c r="O27" s="122"/>
      <c r="P27" s="122"/>
      <c r="Q27" s="122"/>
      <c r="R27" s="122"/>
      <c r="S27" s="122"/>
      <c r="T27" s="122"/>
      <c r="U27" s="122"/>
      <c r="V27" s="122"/>
      <c r="W27" s="122"/>
      <c r="X27" s="123"/>
      <c r="Y27" s="123"/>
      <c r="Z27" s="123"/>
      <c r="AA27" s="123"/>
      <c r="AB27" s="123"/>
      <c r="AC27" s="123"/>
      <c r="AD27" s="123"/>
      <c r="AE27" s="123"/>
      <c r="AF27" s="123"/>
      <c r="AG27" s="123" t="s">
        <v>142</v>
      </c>
      <c r="AH27" s="123">
        <v>0</v>
      </c>
      <c r="AI27" s="123"/>
      <c r="AJ27" s="123"/>
      <c r="AK27" s="123"/>
      <c r="AL27" s="123"/>
      <c r="AM27" s="123"/>
      <c r="AN27" s="123"/>
      <c r="AO27" s="123"/>
      <c r="AP27" s="123"/>
      <c r="AQ27" s="123"/>
      <c r="AR27" s="123"/>
      <c r="AS27" s="123"/>
      <c r="AT27" s="123"/>
      <c r="AU27" s="123"/>
      <c r="AV27" s="123"/>
      <c r="AW27" s="123"/>
      <c r="AX27" s="123"/>
      <c r="AY27" s="123"/>
      <c r="AZ27" s="123"/>
      <c r="BA27" s="123"/>
      <c r="BB27" s="123"/>
      <c r="BC27" s="123"/>
      <c r="BD27" s="123"/>
      <c r="BE27" s="123"/>
      <c r="BF27" s="123"/>
      <c r="BG27" s="123"/>
      <c r="BH27" s="123"/>
    </row>
    <row r="28" spans="1:60" x14ac:dyDescent="0.5">
      <c r="A28" s="107" t="s">
        <v>1028</v>
      </c>
      <c r="B28" s="108" t="s">
        <v>741</v>
      </c>
      <c r="C28" s="109" t="s">
        <v>1058</v>
      </c>
      <c r="D28" s="110"/>
      <c r="E28" s="111"/>
      <c r="F28" s="112"/>
      <c r="G28" s="112">
        <f>SUMIF(AG29:AG37,"&lt;&gt;NOR",G29:G37)</f>
        <v>121205.24</v>
      </c>
      <c r="H28" s="112"/>
      <c r="I28" s="112">
        <f>SUM(I29:I37)</f>
        <v>577.24</v>
      </c>
      <c r="J28" s="112"/>
      <c r="K28" s="112">
        <f>SUM(K29:K37)</f>
        <v>111819.07</v>
      </c>
      <c r="L28" s="112"/>
      <c r="M28" s="112">
        <f>SUM(M29:M37)</f>
        <v>146658.34039999999</v>
      </c>
      <c r="N28" s="112"/>
      <c r="O28" s="112">
        <f>SUM(O29:O37)</f>
        <v>0.02</v>
      </c>
      <c r="P28" s="112"/>
      <c r="Q28" s="112">
        <f>SUM(Q29:Q37)</f>
        <v>16.16</v>
      </c>
      <c r="R28" s="112"/>
      <c r="S28" s="112"/>
      <c r="T28" s="113"/>
      <c r="U28" s="114"/>
      <c r="V28" s="114">
        <f>SUM(V29:V37)</f>
        <v>209.19</v>
      </c>
      <c r="W28" s="114"/>
      <c r="AG28" s="90" t="s">
        <v>1029</v>
      </c>
    </row>
    <row r="29" spans="1:60" outlineLevel="1" x14ac:dyDescent="0.5">
      <c r="A29" s="115">
        <v>8</v>
      </c>
      <c r="B29" s="116" t="s">
        <v>1059</v>
      </c>
      <c r="C29" s="117" t="s">
        <v>1060</v>
      </c>
      <c r="D29" s="118" t="s">
        <v>175</v>
      </c>
      <c r="E29" s="119">
        <v>188.328</v>
      </c>
      <c r="F29" s="283">
        <v>600</v>
      </c>
      <c r="G29" s="120">
        <f>E29*F29</f>
        <v>112996.8</v>
      </c>
      <c r="H29" s="120">
        <v>0</v>
      </c>
      <c r="I29" s="120">
        <f>ROUND(E29*H29,2)</f>
        <v>0</v>
      </c>
      <c r="J29" s="120">
        <v>553</v>
      </c>
      <c r="K29" s="120">
        <f>ROUND(E29*J29,2)</f>
        <v>104145.38</v>
      </c>
      <c r="L29" s="120">
        <v>21</v>
      </c>
      <c r="M29" s="120">
        <f>G29*(1+L29/100)</f>
        <v>136726.128</v>
      </c>
      <c r="N29" s="120">
        <v>0</v>
      </c>
      <c r="O29" s="120">
        <f>ROUND(E29*N29,2)</f>
        <v>0</v>
      </c>
      <c r="P29" s="120">
        <v>6.3E-2</v>
      </c>
      <c r="Q29" s="120">
        <f>ROUND(E29*P29,2)</f>
        <v>11.86</v>
      </c>
      <c r="R29" s="120"/>
      <c r="S29" s="120" t="s">
        <v>1032</v>
      </c>
      <c r="T29" s="121" t="s">
        <v>1032</v>
      </c>
      <c r="U29" s="122">
        <v>1.006</v>
      </c>
      <c r="V29" s="122">
        <f>ROUND(E29*U29,2)</f>
        <v>189.46</v>
      </c>
      <c r="W29" s="122"/>
      <c r="X29" s="123"/>
      <c r="Y29" s="123"/>
      <c r="Z29" s="123"/>
      <c r="AA29" s="123"/>
      <c r="AB29" s="123"/>
      <c r="AC29" s="123"/>
      <c r="AD29" s="123"/>
      <c r="AE29" s="123"/>
      <c r="AF29" s="123"/>
      <c r="AG29" s="123" t="s">
        <v>1033</v>
      </c>
      <c r="AH29" s="123"/>
      <c r="AI29" s="123"/>
      <c r="AJ29" s="123"/>
      <c r="AK29" s="123"/>
      <c r="AL29" s="123"/>
      <c r="AM29" s="123"/>
      <c r="AN29" s="123"/>
      <c r="AO29" s="123"/>
      <c r="AP29" s="123"/>
      <c r="AQ29" s="123"/>
      <c r="AR29" s="123"/>
      <c r="AS29" s="123"/>
      <c r="AT29" s="123"/>
      <c r="AU29" s="123"/>
      <c r="AV29" s="123"/>
      <c r="AW29" s="123"/>
      <c r="AX29" s="123"/>
      <c r="AY29" s="123"/>
      <c r="AZ29" s="123"/>
      <c r="BA29" s="123"/>
      <c r="BB29" s="123"/>
      <c r="BC29" s="123"/>
      <c r="BD29" s="123"/>
      <c r="BE29" s="123"/>
      <c r="BF29" s="123"/>
      <c r="BG29" s="123"/>
      <c r="BH29" s="123"/>
    </row>
    <row r="30" spans="1:60" outlineLevel="1" x14ac:dyDescent="0.5">
      <c r="A30" s="124"/>
      <c r="B30" s="125"/>
      <c r="C30" s="333" t="s">
        <v>1061</v>
      </c>
      <c r="D30" s="334"/>
      <c r="E30" s="334"/>
      <c r="F30" s="334"/>
      <c r="G30" s="334"/>
      <c r="H30" s="122"/>
      <c r="I30" s="122"/>
      <c r="J30" s="122"/>
      <c r="K30" s="122"/>
      <c r="L30" s="122"/>
      <c r="M30" s="122"/>
      <c r="N30" s="122"/>
      <c r="O30" s="122"/>
      <c r="P30" s="122"/>
      <c r="Q30" s="122"/>
      <c r="R30" s="122"/>
      <c r="S30" s="122"/>
      <c r="T30" s="122"/>
      <c r="U30" s="122"/>
      <c r="V30" s="122"/>
      <c r="W30" s="122"/>
      <c r="X30" s="123"/>
      <c r="Y30" s="123"/>
      <c r="Z30" s="123"/>
      <c r="AA30" s="123"/>
      <c r="AB30" s="123"/>
      <c r="AC30" s="123"/>
      <c r="AD30" s="123"/>
      <c r="AE30" s="123"/>
      <c r="AF30" s="123"/>
      <c r="AG30" s="123" t="s">
        <v>1038</v>
      </c>
      <c r="AH30" s="123"/>
      <c r="AI30" s="123"/>
      <c r="AJ30" s="123"/>
      <c r="AK30" s="123"/>
      <c r="AL30" s="123"/>
      <c r="AM30" s="123"/>
      <c r="AN30" s="123"/>
      <c r="AO30" s="123"/>
      <c r="AP30" s="123"/>
      <c r="AQ30" s="123"/>
      <c r="AR30" s="123"/>
      <c r="AS30" s="123"/>
      <c r="AT30" s="123"/>
      <c r="AU30" s="123"/>
      <c r="AV30" s="123"/>
      <c r="AW30" s="123"/>
      <c r="AX30" s="123"/>
      <c r="AY30" s="123"/>
      <c r="AZ30" s="123"/>
      <c r="BA30" s="123"/>
      <c r="BB30" s="123"/>
      <c r="BC30" s="123"/>
      <c r="BD30" s="123"/>
      <c r="BE30" s="123"/>
      <c r="BF30" s="123"/>
      <c r="BG30" s="123"/>
      <c r="BH30" s="123"/>
    </row>
    <row r="31" spans="1:60" outlineLevel="1" x14ac:dyDescent="0.5">
      <c r="A31" s="124"/>
      <c r="B31" s="125"/>
      <c r="C31" s="126" t="s">
        <v>1043</v>
      </c>
      <c r="D31" s="127"/>
      <c r="E31" s="128">
        <v>188.328</v>
      </c>
      <c r="F31" s="122"/>
      <c r="G31" s="122"/>
      <c r="H31" s="122"/>
      <c r="I31" s="122"/>
      <c r="J31" s="122"/>
      <c r="K31" s="122"/>
      <c r="L31" s="122"/>
      <c r="M31" s="122"/>
      <c r="N31" s="122"/>
      <c r="O31" s="122"/>
      <c r="P31" s="122"/>
      <c r="Q31" s="122"/>
      <c r="R31" s="122"/>
      <c r="S31" s="122"/>
      <c r="T31" s="122"/>
      <c r="U31" s="122"/>
      <c r="V31" s="122"/>
      <c r="W31" s="122"/>
      <c r="X31" s="123"/>
      <c r="Y31" s="123"/>
      <c r="Z31" s="123"/>
      <c r="AA31" s="123"/>
      <c r="AB31" s="123"/>
      <c r="AC31" s="123"/>
      <c r="AD31" s="123"/>
      <c r="AE31" s="123"/>
      <c r="AF31" s="123"/>
      <c r="AG31" s="123" t="s">
        <v>142</v>
      </c>
      <c r="AH31" s="123">
        <v>0</v>
      </c>
      <c r="AI31" s="123"/>
      <c r="AJ31" s="123"/>
      <c r="AK31" s="123"/>
      <c r="AL31" s="123"/>
      <c r="AM31" s="123"/>
      <c r="AN31" s="123"/>
      <c r="AO31" s="123"/>
      <c r="AP31" s="123"/>
      <c r="AQ31" s="123"/>
      <c r="AR31" s="123"/>
      <c r="AS31" s="123"/>
      <c r="AT31" s="123"/>
      <c r="AU31" s="123"/>
      <c r="AV31" s="123"/>
      <c r="AW31" s="123"/>
      <c r="AX31" s="123"/>
      <c r="AY31" s="123"/>
      <c r="AZ31" s="123"/>
      <c r="BA31" s="123"/>
      <c r="BB31" s="123"/>
      <c r="BC31" s="123"/>
      <c r="BD31" s="123"/>
      <c r="BE31" s="123"/>
      <c r="BF31" s="123"/>
      <c r="BG31" s="123"/>
      <c r="BH31" s="123"/>
    </row>
    <row r="32" spans="1:60" outlineLevel="1" x14ac:dyDescent="0.5">
      <c r="A32" s="115">
        <v>9</v>
      </c>
      <c r="B32" s="116" t="s">
        <v>1062</v>
      </c>
      <c r="C32" s="117" t="s">
        <v>1063</v>
      </c>
      <c r="D32" s="118" t="s">
        <v>175</v>
      </c>
      <c r="E32" s="119">
        <v>32.6496</v>
      </c>
      <c r="F32" s="283">
        <v>150</v>
      </c>
      <c r="G32" s="120">
        <f>E32*F32</f>
        <v>4897.4399999999996</v>
      </c>
      <c r="H32" s="120">
        <v>17.68</v>
      </c>
      <c r="I32" s="120">
        <f>ROUND(E32*H32,2)</f>
        <v>577.24</v>
      </c>
      <c r="J32" s="120">
        <v>140.82</v>
      </c>
      <c r="K32" s="120">
        <f>ROUND(E32*J32,2)</f>
        <v>4597.72</v>
      </c>
      <c r="L32" s="120">
        <v>21</v>
      </c>
      <c r="M32" s="120">
        <f>G32*(1+L32/100)</f>
        <v>5925.902399999999</v>
      </c>
      <c r="N32" s="120">
        <v>6.7000000000000002E-4</v>
      </c>
      <c r="O32" s="120">
        <f>ROUND(E32*N32,2)</f>
        <v>0.02</v>
      </c>
      <c r="P32" s="120">
        <v>0.1</v>
      </c>
      <c r="Q32" s="120">
        <f>ROUND(E32*P32,2)</f>
        <v>3.26</v>
      </c>
      <c r="R32" s="120"/>
      <c r="S32" s="120" t="s">
        <v>1032</v>
      </c>
      <c r="T32" s="121" t="s">
        <v>1032</v>
      </c>
      <c r="U32" s="122">
        <v>0.35799999999999998</v>
      </c>
      <c r="V32" s="122">
        <f>ROUND(E32*U32,2)</f>
        <v>11.69</v>
      </c>
      <c r="W32" s="122"/>
      <c r="X32" s="123"/>
      <c r="Y32" s="123"/>
      <c r="Z32" s="123"/>
      <c r="AA32" s="123"/>
      <c r="AB32" s="123"/>
      <c r="AC32" s="123"/>
      <c r="AD32" s="123"/>
      <c r="AE32" s="123"/>
      <c r="AF32" s="123"/>
      <c r="AG32" s="123" t="s">
        <v>1033</v>
      </c>
      <c r="AH32" s="123"/>
      <c r="AI32" s="123"/>
      <c r="AJ32" s="123"/>
      <c r="AK32" s="123"/>
      <c r="AL32" s="123"/>
      <c r="AM32" s="123"/>
      <c r="AN32" s="123"/>
      <c r="AO32" s="123"/>
      <c r="AP32" s="123"/>
      <c r="AQ32" s="123"/>
      <c r="AR32" s="123"/>
      <c r="AS32" s="123"/>
      <c r="AT32" s="123"/>
      <c r="AU32" s="123"/>
      <c r="AV32" s="123"/>
      <c r="AW32" s="123"/>
      <c r="AX32" s="123"/>
      <c r="AY32" s="123"/>
      <c r="AZ32" s="123"/>
      <c r="BA32" s="123"/>
      <c r="BB32" s="123"/>
      <c r="BC32" s="123"/>
      <c r="BD32" s="123"/>
      <c r="BE32" s="123"/>
      <c r="BF32" s="123"/>
      <c r="BG32" s="123"/>
      <c r="BH32" s="123"/>
    </row>
    <row r="33" spans="1:60" outlineLevel="1" x14ac:dyDescent="0.5">
      <c r="A33" s="124"/>
      <c r="B33" s="125"/>
      <c r="C33" s="126" t="s">
        <v>1064</v>
      </c>
      <c r="D33" s="127"/>
      <c r="E33" s="128">
        <v>32.6496</v>
      </c>
      <c r="F33" s="122"/>
      <c r="G33" s="122"/>
      <c r="H33" s="122"/>
      <c r="I33" s="122"/>
      <c r="J33" s="122"/>
      <c r="K33" s="122"/>
      <c r="L33" s="122"/>
      <c r="M33" s="122"/>
      <c r="N33" s="122"/>
      <c r="O33" s="122"/>
      <c r="P33" s="122"/>
      <c r="Q33" s="122"/>
      <c r="R33" s="122"/>
      <c r="S33" s="122"/>
      <c r="T33" s="122"/>
      <c r="U33" s="122"/>
      <c r="V33" s="122"/>
      <c r="W33" s="122"/>
      <c r="X33" s="123"/>
      <c r="Y33" s="123"/>
      <c r="Z33" s="123"/>
      <c r="AA33" s="123"/>
      <c r="AB33" s="123"/>
      <c r="AC33" s="123"/>
      <c r="AD33" s="123"/>
      <c r="AE33" s="123"/>
      <c r="AF33" s="123"/>
      <c r="AG33" s="123" t="s">
        <v>142</v>
      </c>
      <c r="AH33" s="123">
        <v>0</v>
      </c>
      <c r="AI33" s="123"/>
      <c r="AJ33" s="123"/>
      <c r="AK33" s="123"/>
      <c r="AL33" s="123"/>
      <c r="AM33" s="123"/>
      <c r="AN33" s="123"/>
      <c r="AO33" s="123"/>
      <c r="AP33" s="123"/>
      <c r="AQ33" s="123"/>
      <c r="AR33" s="123"/>
      <c r="AS33" s="123"/>
      <c r="AT33" s="123"/>
      <c r="AU33" s="123"/>
      <c r="AV33" s="123"/>
      <c r="AW33" s="123"/>
      <c r="AX33" s="123"/>
      <c r="AY33" s="123"/>
      <c r="AZ33" s="123"/>
      <c r="BA33" s="123"/>
      <c r="BB33" s="123"/>
      <c r="BC33" s="123"/>
      <c r="BD33" s="123"/>
      <c r="BE33" s="123"/>
      <c r="BF33" s="123"/>
      <c r="BG33" s="123"/>
      <c r="BH33" s="123"/>
    </row>
    <row r="34" spans="1:60" outlineLevel="1" x14ac:dyDescent="0.5">
      <c r="A34" s="115">
        <v>10</v>
      </c>
      <c r="B34" s="116" t="s">
        <v>1065</v>
      </c>
      <c r="C34" s="117" t="s">
        <v>1066</v>
      </c>
      <c r="D34" s="118" t="s">
        <v>175</v>
      </c>
      <c r="E34" s="119">
        <v>4.7300000000000004</v>
      </c>
      <c r="F34" s="283">
        <v>700</v>
      </c>
      <c r="G34" s="120">
        <f>E34*F34</f>
        <v>3311.0000000000005</v>
      </c>
      <c r="H34" s="120">
        <v>0</v>
      </c>
      <c r="I34" s="120">
        <f>ROUND(E34*H34,2)</f>
        <v>0</v>
      </c>
      <c r="J34" s="120">
        <v>650.30999999999995</v>
      </c>
      <c r="K34" s="120">
        <f>ROUND(E34*J34,2)</f>
        <v>3075.97</v>
      </c>
      <c r="L34" s="120">
        <v>21</v>
      </c>
      <c r="M34" s="120">
        <f>G34*(1+L34/100)</f>
        <v>4006.3100000000004</v>
      </c>
      <c r="N34" s="120">
        <v>0</v>
      </c>
      <c r="O34" s="120">
        <f>ROUND(E34*N34,2)</f>
        <v>0</v>
      </c>
      <c r="P34" s="120">
        <v>0.22</v>
      </c>
      <c r="Q34" s="120">
        <f>ROUND(E34*P34,2)</f>
        <v>1.04</v>
      </c>
      <c r="R34" s="120"/>
      <c r="S34" s="120" t="s">
        <v>1032</v>
      </c>
      <c r="T34" s="121" t="s">
        <v>1055</v>
      </c>
      <c r="U34" s="122">
        <v>1.7007000000000001</v>
      </c>
      <c r="V34" s="122">
        <f>ROUND(E34*U34,2)</f>
        <v>8.0399999999999991</v>
      </c>
      <c r="W34" s="122"/>
      <c r="X34" s="123"/>
      <c r="Y34" s="123"/>
      <c r="Z34" s="123"/>
      <c r="AA34" s="123"/>
      <c r="AB34" s="123"/>
      <c r="AC34" s="123"/>
      <c r="AD34" s="123"/>
      <c r="AE34" s="123"/>
      <c r="AF34" s="123"/>
      <c r="AG34" s="123" t="s">
        <v>1056</v>
      </c>
      <c r="AH34" s="123"/>
      <c r="AI34" s="123"/>
      <c r="AJ34" s="123"/>
      <c r="AK34" s="123"/>
      <c r="AL34" s="123"/>
      <c r="AM34" s="123"/>
      <c r="AN34" s="123"/>
      <c r="AO34" s="123"/>
      <c r="AP34" s="123"/>
      <c r="AQ34" s="123"/>
      <c r="AR34" s="123"/>
      <c r="AS34" s="123"/>
      <c r="AT34" s="123"/>
      <c r="AU34" s="123"/>
      <c r="AV34" s="123"/>
      <c r="AW34" s="123"/>
      <c r="AX34" s="123"/>
      <c r="AY34" s="123"/>
      <c r="AZ34" s="123"/>
      <c r="BA34" s="123"/>
      <c r="BB34" s="123"/>
      <c r="BC34" s="123"/>
      <c r="BD34" s="123"/>
      <c r="BE34" s="123"/>
      <c r="BF34" s="123"/>
      <c r="BG34" s="123"/>
      <c r="BH34" s="123"/>
    </row>
    <row r="35" spans="1:60" ht="20.5" outlineLevel="1" x14ac:dyDescent="0.5">
      <c r="A35" s="124"/>
      <c r="B35" s="125"/>
      <c r="C35" s="333" t="s">
        <v>1067</v>
      </c>
      <c r="D35" s="334"/>
      <c r="E35" s="334"/>
      <c r="F35" s="334"/>
      <c r="G35" s="334"/>
      <c r="H35" s="122"/>
      <c r="I35" s="122"/>
      <c r="J35" s="122"/>
      <c r="K35" s="122"/>
      <c r="L35" s="122"/>
      <c r="M35" s="122"/>
      <c r="N35" s="122"/>
      <c r="O35" s="122"/>
      <c r="P35" s="122"/>
      <c r="Q35" s="122"/>
      <c r="R35" s="122"/>
      <c r="S35" s="122"/>
      <c r="T35" s="122"/>
      <c r="U35" s="122"/>
      <c r="V35" s="122"/>
      <c r="W35" s="122"/>
      <c r="X35" s="123"/>
      <c r="Y35" s="123"/>
      <c r="Z35" s="123"/>
      <c r="AA35" s="123"/>
      <c r="AB35" s="123"/>
      <c r="AC35" s="123"/>
      <c r="AD35" s="123"/>
      <c r="AE35" s="123"/>
      <c r="AF35" s="123"/>
      <c r="AG35" s="123" t="s">
        <v>1038</v>
      </c>
      <c r="AH35" s="123"/>
      <c r="AI35" s="123"/>
      <c r="AJ35" s="123"/>
      <c r="AK35" s="123"/>
      <c r="AL35" s="123"/>
      <c r="AM35" s="123"/>
      <c r="AN35" s="123"/>
      <c r="AO35" s="123"/>
      <c r="AP35" s="123"/>
      <c r="AQ35" s="123"/>
      <c r="AR35" s="123"/>
      <c r="AS35" s="123"/>
      <c r="AT35" s="123"/>
      <c r="AU35" s="123"/>
      <c r="AV35" s="123"/>
      <c r="AW35" s="123"/>
      <c r="AX35" s="123"/>
      <c r="AY35" s="123"/>
      <c r="AZ35" s="123"/>
      <c r="BA35" s="129" t="str">
        <f>C35</f>
        <v>Vybourání betonových podkladů pod dlažby nebo mazanin tloušťky 10 cm, včetně svislého přemístění do výše jednoho podlaží a odvozu na skládku do 10 km.</v>
      </c>
      <c r="BB35" s="123"/>
      <c r="BC35" s="123"/>
      <c r="BD35" s="123"/>
      <c r="BE35" s="123"/>
      <c r="BF35" s="123"/>
      <c r="BG35" s="123"/>
      <c r="BH35" s="123"/>
    </row>
    <row r="36" spans="1:60" ht="20.5" outlineLevel="1" x14ac:dyDescent="0.5">
      <c r="A36" s="124"/>
      <c r="B36" s="125"/>
      <c r="C36" s="335" t="s">
        <v>1068</v>
      </c>
      <c r="D36" s="336"/>
      <c r="E36" s="336"/>
      <c r="F36" s="336"/>
      <c r="G36" s="336"/>
      <c r="H36" s="122"/>
      <c r="I36" s="122"/>
      <c r="J36" s="122"/>
      <c r="K36" s="122"/>
      <c r="L36" s="122"/>
      <c r="M36" s="122"/>
      <c r="N36" s="122"/>
      <c r="O36" s="122"/>
      <c r="P36" s="122"/>
      <c r="Q36" s="122"/>
      <c r="R36" s="122"/>
      <c r="S36" s="122"/>
      <c r="T36" s="122"/>
      <c r="U36" s="122"/>
      <c r="V36" s="122"/>
      <c r="W36" s="122"/>
      <c r="X36" s="123"/>
      <c r="Y36" s="123"/>
      <c r="Z36" s="123"/>
      <c r="AA36" s="123"/>
      <c r="AB36" s="123"/>
      <c r="AC36" s="123"/>
      <c r="AD36" s="123"/>
      <c r="AE36" s="123"/>
      <c r="AF36" s="123"/>
      <c r="AG36" s="123" t="s">
        <v>1038</v>
      </c>
      <c r="AH36" s="123"/>
      <c r="AI36" s="123"/>
      <c r="AJ36" s="123"/>
      <c r="AK36" s="123"/>
      <c r="AL36" s="123"/>
      <c r="AM36" s="123"/>
      <c r="AN36" s="123"/>
      <c r="AO36" s="123"/>
      <c r="AP36" s="123"/>
      <c r="AQ36" s="123"/>
      <c r="AR36" s="123"/>
      <c r="AS36" s="123"/>
      <c r="AT36" s="123"/>
      <c r="AU36" s="123"/>
      <c r="AV36" s="123"/>
      <c r="AW36" s="123"/>
      <c r="AX36" s="123"/>
      <c r="AY36" s="123"/>
      <c r="AZ36" s="123"/>
      <c r="BA36" s="129" t="str">
        <f>C36</f>
        <v>V položce není kalkulován poplatek za skládku pro vybouranou suť. Tyto náklady se oceňují individuálně podle místních podmínek. Orientační hmotnost vybouraných konstrukcí je 0,22 t/m2 konstrukce.</v>
      </c>
      <c r="BB36" s="123"/>
      <c r="BC36" s="123"/>
      <c r="BD36" s="123"/>
      <c r="BE36" s="123"/>
      <c r="BF36" s="123"/>
      <c r="BG36" s="123"/>
      <c r="BH36" s="123"/>
    </row>
    <row r="37" spans="1:60" outlineLevel="1" x14ac:dyDescent="0.5">
      <c r="A37" s="124"/>
      <c r="B37" s="125"/>
      <c r="C37" s="126" t="s">
        <v>1069</v>
      </c>
      <c r="D37" s="127"/>
      <c r="E37" s="128">
        <v>4.7300000000000004</v>
      </c>
      <c r="F37" s="122"/>
      <c r="G37" s="122"/>
      <c r="H37" s="122"/>
      <c r="I37" s="122"/>
      <c r="J37" s="122"/>
      <c r="K37" s="122"/>
      <c r="L37" s="122"/>
      <c r="M37" s="122"/>
      <c r="N37" s="122"/>
      <c r="O37" s="122"/>
      <c r="P37" s="122"/>
      <c r="Q37" s="122"/>
      <c r="R37" s="122"/>
      <c r="S37" s="122"/>
      <c r="T37" s="122"/>
      <c r="U37" s="122"/>
      <c r="V37" s="122"/>
      <c r="W37" s="122"/>
      <c r="X37" s="123"/>
      <c r="Y37" s="123"/>
      <c r="Z37" s="123"/>
      <c r="AA37" s="123"/>
      <c r="AB37" s="123"/>
      <c r="AC37" s="123"/>
      <c r="AD37" s="123"/>
      <c r="AE37" s="123"/>
      <c r="AF37" s="123"/>
      <c r="AG37" s="123" t="s">
        <v>142</v>
      </c>
      <c r="AH37" s="123">
        <v>0</v>
      </c>
      <c r="AI37" s="123"/>
      <c r="AJ37" s="123"/>
      <c r="AK37" s="123"/>
      <c r="AL37" s="123"/>
      <c r="AM37" s="123"/>
      <c r="AN37" s="123"/>
      <c r="AO37" s="123"/>
      <c r="AP37" s="123"/>
      <c r="AQ37" s="123"/>
      <c r="AR37" s="123"/>
      <c r="AS37" s="123"/>
      <c r="AT37" s="123"/>
      <c r="AU37" s="123"/>
      <c r="AV37" s="123"/>
      <c r="AW37" s="123"/>
      <c r="AX37" s="123"/>
      <c r="AY37" s="123"/>
      <c r="AZ37" s="123"/>
      <c r="BA37" s="123"/>
      <c r="BB37" s="123"/>
      <c r="BC37" s="123"/>
      <c r="BD37" s="123"/>
      <c r="BE37" s="123"/>
      <c r="BF37" s="123"/>
      <c r="BG37" s="123"/>
      <c r="BH37" s="123"/>
    </row>
    <row r="38" spans="1:60" x14ac:dyDescent="0.5">
      <c r="A38" s="107" t="s">
        <v>1028</v>
      </c>
      <c r="B38" s="108" t="s">
        <v>747</v>
      </c>
      <c r="C38" s="109" t="s">
        <v>1070</v>
      </c>
      <c r="D38" s="110"/>
      <c r="E38" s="111"/>
      <c r="F38" s="112"/>
      <c r="G38" s="112">
        <f>SUMIF(AG39:AG49,"&lt;&gt;NOR",G39:G49)</f>
        <v>30493.295999999995</v>
      </c>
      <c r="H38" s="112"/>
      <c r="I38" s="112">
        <f>SUM(I39:I49)</f>
        <v>0</v>
      </c>
      <c r="J38" s="112"/>
      <c r="K38" s="112">
        <f>SUM(K39:K49)</f>
        <v>23139.96</v>
      </c>
      <c r="L38" s="112"/>
      <c r="M38" s="112">
        <f>SUM(M39:M49)</f>
        <v>36896.888159999995</v>
      </c>
      <c r="N38" s="112"/>
      <c r="O38" s="112">
        <f>SUM(O39:O49)</f>
        <v>0</v>
      </c>
      <c r="P38" s="112"/>
      <c r="Q38" s="112">
        <f>SUM(Q39:Q49)</f>
        <v>0</v>
      </c>
      <c r="R38" s="112"/>
      <c r="S38" s="112"/>
      <c r="T38" s="113"/>
      <c r="U38" s="114"/>
      <c r="V38" s="114">
        <f>SUM(V39:V49)</f>
        <v>35.75</v>
      </c>
      <c r="W38" s="114"/>
      <c r="AG38" s="90" t="s">
        <v>1029</v>
      </c>
    </row>
    <row r="39" spans="1:60" ht="20" outlineLevel="1" x14ac:dyDescent="0.5">
      <c r="A39" s="130">
        <v>11</v>
      </c>
      <c r="B39" s="131" t="s">
        <v>1071</v>
      </c>
      <c r="C39" s="132" t="s">
        <v>1072</v>
      </c>
      <c r="D39" s="133" t="s">
        <v>167</v>
      </c>
      <c r="E39" s="134">
        <v>14</v>
      </c>
      <c r="F39" s="284">
        <v>300</v>
      </c>
      <c r="G39" s="120">
        <f t="shared" ref="G39:G40" si="0">E39*F39</f>
        <v>4200</v>
      </c>
      <c r="H39" s="135">
        <v>0</v>
      </c>
      <c r="I39" s="135">
        <f>ROUND(E39*H39,2)</f>
        <v>0</v>
      </c>
      <c r="J39" s="135">
        <v>233.5</v>
      </c>
      <c r="K39" s="135">
        <f>ROUND(E39*J39,2)</f>
        <v>3269</v>
      </c>
      <c r="L39" s="135">
        <v>21</v>
      </c>
      <c r="M39" s="135">
        <f>G39*(1+L39/100)</f>
        <v>5082</v>
      </c>
      <c r="N39" s="135">
        <v>0</v>
      </c>
      <c r="O39" s="135">
        <f>ROUND(E39*N39,2)</f>
        <v>0</v>
      </c>
      <c r="P39" s="135">
        <v>0</v>
      </c>
      <c r="Q39" s="135">
        <f>ROUND(E39*P39,2)</f>
        <v>0</v>
      </c>
      <c r="R39" s="135"/>
      <c r="S39" s="135" t="s">
        <v>1032</v>
      </c>
      <c r="T39" s="136" t="s">
        <v>1032</v>
      </c>
      <c r="U39" s="122">
        <v>0.49</v>
      </c>
      <c r="V39" s="122">
        <f>ROUND(E39*U39,2)</f>
        <v>6.86</v>
      </c>
      <c r="W39" s="122"/>
      <c r="X39" s="123"/>
      <c r="Y39" s="123"/>
      <c r="Z39" s="123"/>
      <c r="AA39" s="123"/>
      <c r="AB39" s="123"/>
      <c r="AC39" s="123"/>
      <c r="AD39" s="123"/>
      <c r="AE39" s="123"/>
      <c r="AF39" s="123"/>
      <c r="AG39" s="123" t="s">
        <v>1033</v>
      </c>
      <c r="AH39" s="123"/>
      <c r="AI39" s="123"/>
      <c r="AJ39" s="123"/>
      <c r="AK39" s="123"/>
      <c r="AL39" s="123"/>
      <c r="AM39" s="123"/>
      <c r="AN39" s="123"/>
      <c r="AO39" s="123"/>
      <c r="AP39" s="123"/>
      <c r="AQ39" s="123"/>
      <c r="AR39" s="123"/>
      <c r="AS39" s="123"/>
      <c r="AT39" s="123"/>
      <c r="AU39" s="123"/>
      <c r="AV39" s="123"/>
      <c r="AW39" s="123"/>
      <c r="AX39" s="123"/>
      <c r="AY39" s="123"/>
      <c r="AZ39" s="123"/>
      <c r="BA39" s="123"/>
      <c r="BB39" s="123"/>
      <c r="BC39" s="123"/>
      <c r="BD39" s="123"/>
      <c r="BE39" s="123"/>
      <c r="BF39" s="123"/>
      <c r="BG39" s="123"/>
      <c r="BH39" s="123"/>
    </row>
    <row r="40" spans="1:60" outlineLevel="1" x14ac:dyDescent="0.5">
      <c r="A40" s="115">
        <v>12</v>
      </c>
      <c r="B40" s="116" t="s">
        <v>1073</v>
      </c>
      <c r="C40" s="117" t="s">
        <v>1074</v>
      </c>
      <c r="D40" s="118" t="s">
        <v>167</v>
      </c>
      <c r="E40" s="119">
        <v>70</v>
      </c>
      <c r="F40" s="283">
        <v>15</v>
      </c>
      <c r="G40" s="120">
        <f t="shared" si="0"/>
        <v>1050</v>
      </c>
      <c r="H40" s="120">
        <v>0</v>
      </c>
      <c r="I40" s="120">
        <f>ROUND(E40*H40,2)</f>
        <v>0</v>
      </c>
      <c r="J40" s="120">
        <v>18.5</v>
      </c>
      <c r="K40" s="120">
        <f>ROUND(E40*J40,2)</f>
        <v>1295</v>
      </c>
      <c r="L40" s="120">
        <v>21</v>
      </c>
      <c r="M40" s="120">
        <f>G40*(1+L40/100)</f>
        <v>1270.5</v>
      </c>
      <c r="N40" s="120">
        <v>0</v>
      </c>
      <c r="O40" s="120">
        <f>ROUND(E40*N40,2)</f>
        <v>0</v>
      </c>
      <c r="P40" s="120">
        <v>0</v>
      </c>
      <c r="Q40" s="120">
        <f>ROUND(E40*P40,2)</f>
        <v>0</v>
      </c>
      <c r="R40" s="120"/>
      <c r="S40" s="120" t="s">
        <v>1032</v>
      </c>
      <c r="T40" s="121" t="s">
        <v>1032</v>
      </c>
      <c r="U40" s="122">
        <v>0</v>
      </c>
      <c r="V40" s="122">
        <f>ROUND(E40*U40,2)</f>
        <v>0</v>
      </c>
      <c r="W40" s="122"/>
      <c r="X40" s="123"/>
      <c r="Y40" s="123"/>
      <c r="Z40" s="123"/>
      <c r="AA40" s="123"/>
      <c r="AB40" s="123"/>
      <c r="AC40" s="123"/>
      <c r="AD40" s="123"/>
      <c r="AE40" s="123"/>
      <c r="AF40" s="123"/>
      <c r="AG40" s="123" t="s">
        <v>1033</v>
      </c>
      <c r="AH40" s="123"/>
      <c r="AI40" s="123"/>
      <c r="AJ40" s="123"/>
      <c r="AK40" s="123"/>
      <c r="AL40" s="123"/>
      <c r="AM40" s="123"/>
      <c r="AN40" s="123"/>
      <c r="AO40" s="123"/>
      <c r="AP40" s="123"/>
      <c r="AQ40" s="123"/>
      <c r="AR40" s="123"/>
      <c r="AS40" s="123"/>
      <c r="AT40" s="123"/>
      <c r="AU40" s="123"/>
      <c r="AV40" s="123"/>
      <c r="AW40" s="123"/>
      <c r="AX40" s="123"/>
      <c r="AY40" s="123"/>
      <c r="AZ40" s="123"/>
      <c r="BA40" s="123"/>
      <c r="BB40" s="123"/>
      <c r="BC40" s="123"/>
      <c r="BD40" s="123"/>
      <c r="BE40" s="123"/>
      <c r="BF40" s="123"/>
      <c r="BG40" s="123"/>
      <c r="BH40" s="123"/>
    </row>
    <row r="41" spans="1:60" outlineLevel="1" x14ac:dyDescent="0.5">
      <c r="A41" s="124"/>
      <c r="B41" s="125"/>
      <c r="C41" s="126" t="s">
        <v>1075</v>
      </c>
      <c r="D41" s="127"/>
      <c r="E41" s="128">
        <v>70</v>
      </c>
      <c r="F41" s="122"/>
      <c r="G41" s="122"/>
      <c r="H41" s="122"/>
      <c r="I41" s="122"/>
      <c r="J41" s="122"/>
      <c r="K41" s="122"/>
      <c r="L41" s="122"/>
      <c r="M41" s="122"/>
      <c r="N41" s="122"/>
      <c r="O41" s="122"/>
      <c r="P41" s="122"/>
      <c r="Q41" s="122"/>
      <c r="R41" s="122"/>
      <c r="S41" s="122"/>
      <c r="T41" s="122"/>
      <c r="U41" s="122"/>
      <c r="V41" s="122"/>
      <c r="W41" s="122"/>
      <c r="X41" s="123"/>
      <c r="Y41" s="123"/>
      <c r="Z41" s="123"/>
      <c r="AA41" s="123"/>
      <c r="AB41" s="123"/>
      <c r="AC41" s="123"/>
      <c r="AD41" s="123"/>
      <c r="AE41" s="123"/>
      <c r="AF41" s="123"/>
      <c r="AG41" s="123" t="s">
        <v>142</v>
      </c>
      <c r="AH41" s="123">
        <v>0</v>
      </c>
      <c r="AI41" s="123"/>
      <c r="AJ41" s="123"/>
      <c r="AK41" s="123"/>
      <c r="AL41" s="123"/>
      <c r="AM41" s="123"/>
      <c r="AN41" s="123"/>
      <c r="AO41" s="123"/>
      <c r="AP41" s="123"/>
      <c r="AQ41" s="123"/>
      <c r="AR41" s="123"/>
      <c r="AS41" s="123"/>
      <c r="AT41" s="123"/>
      <c r="AU41" s="123"/>
      <c r="AV41" s="123"/>
      <c r="AW41" s="123"/>
      <c r="AX41" s="123"/>
      <c r="AY41" s="123"/>
      <c r="AZ41" s="123"/>
      <c r="BA41" s="123"/>
      <c r="BB41" s="123"/>
      <c r="BC41" s="123"/>
      <c r="BD41" s="123"/>
      <c r="BE41" s="123"/>
      <c r="BF41" s="123"/>
      <c r="BG41" s="123"/>
      <c r="BH41" s="123"/>
    </row>
    <row r="42" spans="1:60" ht="20" outlineLevel="1" x14ac:dyDescent="0.5">
      <c r="A42" s="130">
        <v>13</v>
      </c>
      <c r="B42" s="131" t="s">
        <v>1076</v>
      </c>
      <c r="C42" s="132" t="s">
        <v>1077</v>
      </c>
      <c r="D42" s="133" t="s">
        <v>167</v>
      </c>
      <c r="E42" s="134">
        <v>1</v>
      </c>
      <c r="F42" s="284">
        <v>2000</v>
      </c>
      <c r="G42" s="120">
        <f t="shared" ref="G42:G43" si="1">E42*F42</f>
        <v>2000</v>
      </c>
      <c r="H42" s="135">
        <v>0</v>
      </c>
      <c r="I42" s="135">
        <f>ROUND(E42*H42,2)</f>
        <v>0</v>
      </c>
      <c r="J42" s="135">
        <v>2155</v>
      </c>
      <c r="K42" s="135">
        <f>ROUND(E42*J42,2)</f>
        <v>2155</v>
      </c>
      <c r="L42" s="135">
        <v>21</v>
      </c>
      <c r="M42" s="135">
        <f>G42*(1+L42/100)</f>
        <v>2420</v>
      </c>
      <c r="N42" s="135">
        <v>0</v>
      </c>
      <c r="O42" s="135">
        <f>ROUND(E42*N42,2)</f>
        <v>0</v>
      </c>
      <c r="P42" s="135">
        <v>0</v>
      </c>
      <c r="Q42" s="135">
        <f>ROUND(E42*P42,2)</f>
        <v>0</v>
      </c>
      <c r="R42" s="135"/>
      <c r="S42" s="135" t="s">
        <v>1032</v>
      </c>
      <c r="T42" s="136" t="s">
        <v>1032</v>
      </c>
      <c r="U42" s="122">
        <v>0</v>
      </c>
      <c r="V42" s="122">
        <f>ROUND(E42*U42,2)</f>
        <v>0</v>
      </c>
      <c r="W42" s="122"/>
      <c r="X42" s="123"/>
      <c r="Y42" s="123"/>
      <c r="Z42" s="123"/>
      <c r="AA42" s="123"/>
      <c r="AB42" s="123"/>
      <c r="AC42" s="123"/>
      <c r="AD42" s="123"/>
      <c r="AE42" s="123"/>
      <c r="AF42" s="123"/>
      <c r="AG42" s="123" t="s">
        <v>1033</v>
      </c>
      <c r="AH42" s="123"/>
      <c r="AI42" s="123"/>
      <c r="AJ42" s="123"/>
      <c r="AK42" s="123"/>
      <c r="AL42" s="123"/>
      <c r="AM42" s="123"/>
      <c r="AN42" s="123"/>
      <c r="AO42" s="123"/>
      <c r="AP42" s="123"/>
      <c r="AQ42" s="123"/>
      <c r="AR42" s="123"/>
      <c r="AS42" s="123"/>
      <c r="AT42" s="123"/>
      <c r="AU42" s="123"/>
      <c r="AV42" s="123"/>
      <c r="AW42" s="123"/>
      <c r="AX42" s="123"/>
      <c r="AY42" s="123"/>
      <c r="AZ42" s="123"/>
      <c r="BA42" s="123"/>
      <c r="BB42" s="123"/>
      <c r="BC42" s="123"/>
      <c r="BD42" s="123"/>
      <c r="BE42" s="123"/>
      <c r="BF42" s="123"/>
      <c r="BG42" s="123"/>
      <c r="BH42" s="123"/>
    </row>
    <row r="43" spans="1:60" outlineLevel="1" x14ac:dyDescent="0.5">
      <c r="A43" s="115">
        <v>14</v>
      </c>
      <c r="B43" s="116" t="s">
        <v>1078</v>
      </c>
      <c r="C43" s="117" t="s">
        <v>1079</v>
      </c>
      <c r="D43" s="118" t="s">
        <v>167</v>
      </c>
      <c r="E43" s="119">
        <v>14.22329</v>
      </c>
      <c r="F43" s="283">
        <v>800</v>
      </c>
      <c r="G43" s="120">
        <f t="shared" si="1"/>
        <v>11378.632</v>
      </c>
      <c r="H43" s="120">
        <v>0</v>
      </c>
      <c r="I43" s="120">
        <f>ROUND(E43*H43,2)</f>
        <v>0</v>
      </c>
      <c r="J43" s="120">
        <v>350</v>
      </c>
      <c r="K43" s="120">
        <f>ROUND(E43*J43,2)</f>
        <v>4978.1499999999996</v>
      </c>
      <c r="L43" s="120">
        <v>21</v>
      </c>
      <c r="M43" s="120">
        <f>G43*(1+L43/100)</f>
        <v>13768.144719999998</v>
      </c>
      <c r="N43" s="120">
        <v>0</v>
      </c>
      <c r="O43" s="120">
        <f>ROUND(E43*N43,2)</f>
        <v>0</v>
      </c>
      <c r="P43" s="120">
        <v>0</v>
      </c>
      <c r="Q43" s="120">
        <f>ROUND(E43*P43,2)</f>
        <v>0</v>
      </c>
      <c r="R43" s="120"/>
      <c r="S43" s="120" t="s">
        <v>1080</v>
      </c>
      <c r="T43" s="121" t="s">
        <v>1080</v>
      </c>
      <c r="U43" s="122">
        <v>0</v>
      </c>
      <c r="V43" s="122">
        <f>ROUND(E43*U43,2)</f>
        <v>0</v>
      </c>
      <c r="W43" s="122"/>
      <c r="X43" s="123"/>
      <c r="Y43" s="123"/>
      <c r="Z43" s="123"/>
      <c r="AA43" s="123"/>
      <c r="AB43" s="123"/>
      <c r="AC43" s="123"/>
      <c r="AD43" s="123"/>
      <c r="AE43" s="123"/>
      <c r="AF43" s="123"/>
      <c r="AG43" s="123" t="s">
        <v>1033</v>
      </c>
      <c r="AH43" s="123"/>
      <c r="AI43" s="123"/>
      <c r="AJ43" s="123"/>
      <c r="AK43" s="123"/>
      <c r="AL43" s="123"/>
      <c r="AM43" s="123"/>
      <c r="AN43" s="123"/>
      <c r="AO43" s="123"/>
      <c r="AP43" s="123"/>
      <c r="AQ43" s="123"/>
      <c r="AR43" s="123"/>
      <c r="AS43" s="123"/>
      <c r="AT43" s="123"/>
      <c r="AU43" s="123"/>
      <c r="AV43" s="123"/>
      <c r="AW43" s="123"/>
      <c r="AX43" s="123"/>
      <c r="AY43" s="123"/>
      <c r="AZ43" s="123"/>
      <c r="BA43" s="123"/>
      <c r="BB43" s="123"/>
      <c r="BC43" s="123"/>
      <c r="BD43" s="123"/>
      <c r="BE43" s="123"/>
      <c r="BF43" s="123"/>
      <c r="BG43" s="123"/>
      <c r="BH43" s="123"/>
    </row>
    <row r="44" spans="1:60" outlineLevel="1" x14ac:dyDescent="0.5">
      <c r="A44" s="124"/>
      <c r="B44" s="125"/>
      <c r="C44" s="126" t="s">
        <v>1081</v>
      </c>
      <c r="D44" s="127"/>
      <c r="E44" s="128">
        <v>13.182689999999999</v>
      </c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2"/>
      <c r="Q44" s="122"/>
      <c r="R44" s="122"/>
      <c r="S44" s="122"/>
      <c r="T44" s="122"/>
      <c r="U44" s="122"/>
      <c r="V44" s="122"/>
      <c r="W44" s="122"/>
      <c r="X44" s="123"/>
      <c r="Y44" s="123"/>
      <c r="Z44" s="123"/>
      <c r="AA44" s="123"/>
      <c r="AB44" s="123"/>
      <c r="AC44" s="123"/>
      <c r="AD44" s="123"/>
      <c r="AE44" s="123"/>
      <c r="AF44" s="123"/>
      <c r="AG44" s="123" t="s">
        <v>142</v>
      </c>
      <c r="AH44" s="123">
        <v>0</v>
      </c>
      <c r="AI44" s="123"/>
      <c r="AJ44" s="123"/>
      <c r="AK44" s="123"/>
      <c r="AL44" s="123"/>
      <c r="AM44" s="123"/>
      <c r="AN44" s="123"/>
      <c r="AO44" s="123"/>
      <c r="AP44" s="123"/>
      <c r="AQ44" s="123"/>
      <c r="AR44" s="123"/>
      <c r="AS44" s="123"/>
      <c r="AT44" s="123"/>
      <c r="AU44" s="123"/>
      <c r="AV44" s="123"/>
      <c r="AW44" s="123"/>
      <c r="AX44" s="123"/>
      <c r="AY44" s="123"/>
      <c r="AZ44" s="123"/>
      <c r="BA44" s="123"/>
      <c r="BB44" s="123"/>
      <c r="BC44" s="123"/>
      <c r="BD44" s="123"/>
      <c r="BE44" s="123"/>
      <c r="BF44" s="123"/>
      <c r="BG44" s="123"/>
      <c r="BH44" s="123"/>
    </row>
    <row r="45" spans="1:60" outlineLevel="1" x14ac:dyDescent="0.5">
      <c r="A45" s="124"/>
      <c r="B45" s="125"/>
      <c r="C45" s="126" t="s">
        <v>1082</v>
      </c>
      <c r="D45" s="127"/>
      <c r="E45" s="128">
        <v>1.0406</v>
      </c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2"/>
      <c r="Q45" s="122"/>
      <c r="R45" s="122"/>
      <c r="S45" s="122"/>
      <c r="T45" s="122"/>
      <c r="U45" s="122"/>
      <c r="V45" s="122"/>
      <c r="W45" s="122"/>
      <c r="X45" s="123"/>
      <c r="Y45" s="123"/>
      <c r="Z45" s="123"/>
      <c r="AA45" s="123"/>
      <c r="AB45" s="123"/>
      <c r="AC45" s="123"/>
      <c r="AD45" s="123"/>
      <c r="AE45" s="123"/>
      <c r="AF45" s="123"/>
      <c r="AG45" s="123" t="s">
        <v>142</v>
      </c>
      <c r="AH45" s="123">
        <v>0</v>
      </c>
      <c r="AI45" s="123"/>
      <c r="AJ45" s="123"/>
      <c r="AK45" s="123"/>
      <c r="AL45" s="123"/>
      <c r="AM45" s="123"/>
      <c r="AN45" s="123"/>
      <c r="AO45" s="123"/>
      <c r="AP45" s="123"/>
      <c r="AQ45" s="123"/>
      <c r="AR45" s="123"/>
      <c r="AS45" s="123"/>
      <c r="AT45" s="123"/>
      <c r="AU45" s="123"/>
      <c r="AV45" s="123"/>
      <c r="AW45" s="123"/>
      <c r="AX45" s="123"/>
      <c r="AY45" s="123"/>
      <c r="AZ45" s="123"/>
      <c r="BA45" s="123"/>
      <c r="BB45" s="123"/>
      <c r="BC45" s="123"/>
      <c r="BD45" s="123"/>
      <c r="BE45" s="123"/>
      <c r="BF45" s="123"/>
      <c r="BG45" s="123"/>
      <c r="BH45" s="123"/>
    </row>
    <row r="46" spans="1:60" outlineLevel="1" x14ac:dyDescent="0.5">
      <c r="A46" s="115">
        <v>15</v>
      </c>
      <c r="B46" s="116" t="s">
        <v>1083</v>
      </c>
      <c r="C46" s="117" t="s">
        <v>1084</v>
      </c>
      <c r="D46" s="118" t="s">
        <v>167</v>
      </c>
      <c r="E46" s="119">
        <v>13.18296</v>
      </c>
      <c r="F46" s="283">
        <v>300</v>
      </c>
      <c r="G46" s="120">
        <f>E46*F46</f>
        <v>3954.8879999999999</v>
      </c>
      <c r="H46" s="120">
        <v>0</v>
      </c>
      <c r="I46" s="120">
        <f>ROUND(E46*H46,2)</f>
        <v>0</v>
      </c>
      <c r="J46" s="120">
        <v>298</v>
      </c>
      <c r="K46" s="120">
        <f>ROUND(E46*J46,2)</f>
        <v>3928.52</v>
      </c>
      <c r="L46" s="120">
        <v>21</v>
      </c>
      <c r="M46" s="120">
        <f>G46*(1+L46/100)</f>
        <v>4785.4144799999995</v>
      </c>
      <c r="N46" s="120">
        <v>0</v>
      </c>
      <c r="O46" s="120">
        <f>ROUND(E46*N46,2)</f>
        <v>0</v>
      </c>
      <c r="P46" s="120">
        <v>0</v>
      </c>
      <c r="Q46" s="120">
        <f>ROUND(E46*P46,2)</f>
        <v>0</v>
      </c>
      <c r="R46" s="120"/>
      <c r="S46" s="120" t="s">
        <v>1032</v>
      </c>
      <c r="T46" s="121" t="s">
        <v>1032</v>
      </c>
      <c r="U46" s="122">
        <v>0.752</v>
      </c>
      <c r="V46" s="122">
        <f>ROUND(E46*U46,2)</f>
        <v>9.91</v>
      </c>
      <c r="W46" s="122"/>
      <c r="X46" s="123"/>
      <c r="Y46" s="123"/>
      <c r="Z46" s="123"/>
      <c r="AA46" s="123"/>
      <c r="AB46" s="123"/>
      <c r="AC46" s="123"/>
      <c r="AD46" s="123"/>
      <c r="AE46" s="123"/>
      <c r="AF46" s="123"/>
      <c r="AG46" s="123" t="s">
        <v>1033</v>
      </c>
      <c r="AH46" s="123"/>
      <c r="AI46" s="123"/>
      <c r="AJ46" s="123"/>
      <c r="AK46" s="123"/>
      <c r="AL46" s="123"/>
      <c r="AM46" s="123"/>
      <c r="AN46" s="123"/>
      <c r="AO46" s="123"/>
      <c r="AP46" s="123"/>
      <c r="AQ46" s="123"/>
      <c r="AR46" s="123"/>
      <c r="AS46" s="123"/>
      <c r="AT46" s="123"/>
      <c r="AU46" s="123"/>
      <c r="AV46" s="123"/>
      <c r="AW46" s="123"/>
      <c r="AX46" s="123"/>
      <c r="AY46" s="123"/>
      <c r="AZ46" s="123"/>
      <c r="BA46" s="123"/>
      <c r="BB46" s="123"/>
      <c r="BC46" s="123"/>
      <c r="BD46" s="123"/>
      <c r="BE46" s="123"/>
      <c r="BF46" s="123"/>
      <c r="BG46" s="123"/>
      <c r="BH46" s="123"/>
    </row>
    <row r="47" spans="1:60" outlineLevel="1" x14ac:dyDescent="0.5">
      <c r="A47" s="124"/>
      <c r="B47" s="125"/>
      <c r="C47" s="126" t="s">
        <v>1085</v>
      </c>
      <c r="D47" s="127"/>
      <c r="E47" s="128">
        <v>13.18296</v>
      </c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P47" s="122"/>
      <c r="Q47" s="122"/>
      <c r="R47" s="122"/>
      <c r="S47" s="122"/>
      <c r="T47" s="122"/>
      <c r="U47" s="122"/>
      <c r="V47" s="122"/>
      <c r="W47" s="122"/>
      <c r="X47" s="123"/>
      <c r="Y47" s="123"/>
      <c r="Z47" s="123"/>
      <c r="AA47" s="123"/>
      <c r="AB47" s="123"/>
      <c r="AC47" s="123"/>
      <c r="AD47" s="123"/>
      <c r="AE47" s="123"/>
      <c r="AF47" s="123"/>
      <c r="AG47" s="123" t="s">
        <v>142</v>
      </c>
      <c r="AH47" s="123">
        <v>0</v>
      </c>
      <c r="AI47" s="123"/>
      <c r="AJ47" s="123"/>
      <c r="AK47" s="123"/>
      <c r="AL47" s="123"/>
      <c r="AM47" s="123"/>
      <c r="AN47" s="123"/>
      <c r="AO47" s="123"/>
      <c r="AP47" s="123"/>
      <c r="AQ47" s="123"/>
      <c r="AR47" s="123"/>
      <c r="AS47" s="123"/>
      <c r="AT47" s="123"/>
      <c r="AU47" s="123"/>
      <c r="AV47" s="123"/>
      <c r="AW47" s="123"/>
      <c r="AX47" s="123"/>
      <c r="AY47" s="123"/>
      <c r="AZ47" s="123"/>
      <c r="BA47" s="123"/>
      <c r="BB47" s="123"/>
      <c r="BC47" s="123"/>
      <c r="BD47" s="123"/>
      <c r="BE47" s="123"/>
      <c r="BF47" s="123"/>
      <c r="BG47" s="123"/>
      <c r="BH47" s="123"/>
    </row>
    <row r="48" spans="1:60" outlineLevel="1" x14ac:dyDescent="0.5">
      <c r="A48" s="115">
        <v>16</v>
      </c>
      <c r="B48" s="116" t="s">
        <v>1086</v>
      </c>
      <c r="C48" s="117" t="s">
        <v>1087</v>
      </c>
      <c r="D48" s="118" t="s">
        <v>167</v>
      </c>
      <c r="E48" s="119">
        <v>52.731839999999998</v>
      </c>
      <c r="F48" s="283">
        <v>150</v>
      </c>
      <c r="G48" s="120">
        <f>E48*F48</f>
        <v>7909.7759999999998</v>
      </c>
      <c r="H48" s="120">
        <v>0</v>
      </c>
      <c r="I48" s="120">
        <f>ROUND(E48*H48,2)</f>
        <v>0</v>
      </c>
      <c r="J48" s="120">
        <v>142.5</v>
      </c>
      <c r="K48" s="120">
        <f>ROUND(E48*J48,2)</f>
        <v>7514.29</v>
      </c>
      <c r="L48" s="120">
        <v>21</v>
      </c>
      <c r="M48" s="120">
        <f>G48*(1+L48/100)</f>
        <v>9570.8289599999989</v>
      </c>
      <c r="N48" s="120">
        <v>0</v>
      </c>
      <c r="O48" s="120">
        <f>ROUND(E48*N48,2)</f>
        <v>0</v>
      </c>
      <c r="P48" s="120">
        <v>0</v>
      </c>
      <c r="Q48" s="120">
        <f>ROUND(E48*P48,2)</f>
        <v>0</v>
      </c>
      <c r="R48" s="120"/>
      <c r="S48" s="120" t="s">
        <v>1032</v>
      </c>
      <c r="T48" s="121" t="s">
        <v>1032</v>
      </c>
      <c r="U48" s="122">
        <v>0.36</v>
      </c>
      <c r="V48" s="122">
        <f>ROUND(E48*U48,2)</f>
        <v>18.98</v>
      </c>
      <c r="W48" s="122"/>
      <c r="X48" s="123"/>
      <c r="Y48" s="123"/>
      <c r="Z48" s="123"/>
      <c r="AA48" s="123"/>
      <c r="AB48" s="123"/>
      <c r="AC48" s="123"/>
      <c r="AD48" s="123"/>
      <c r="AE48" s="123"/>
      <c r="AF48" s="123"/>
      <c r="AG48" s="123" t="s">
        <v>1033</v>
      </c>
      <c r="AH48" s="123"/>
      <c r="AI48" s="123"/>
      <c r="AJ48" s="123"/>
      <c r="AK48" s="123"/>
      <c r="AL48" s="123"/>
      <c r="AM48" s="123"/>
      <c r="AN48" s="123"/>
      <c r="AO48" s="123"/>
      <c r="AP48" s="123"/>
      <c r="AQ48" s="123"/>
      <c r="AR48" s="123"/>
      <c r="AS48" s="123"/>
      <c r="AT48" s="123"/>
      <c r="AU48" s="123"/>
      <c r="AV48" s="123"/>
      <c r="AW48" s="123"/>
      <c r="AX48" s="123"/>
      <c r="AY48" s="123"/>
      <c r="AZ48" s="123"/>
      <c r="BA48" s="123"/>
      <c r="BB48" s="123"/>
      <c r="BC48" s="123"/>
      <c r="BD48" s="123"/>
      <c r="BE48" s="123"/>
      <c r="BF48" s="123"/>
      <c r="BG48" s="123"/>
      <c r="BH48" s="123"/>
    </row>
    <row r="49" spans="1:60" outlineLevel="1" x14ac:dyDescent="0.5">
      <c r="A49" s="124"/>
      <c r="B49" s="125"/>
      <c r="C49" s="126" t="s">
        <v>1088</v>
      </c>
      <c r="D49" s="127"/>
      <c r="E49" s="128">
        <v>52.731839999999998</v>
      </c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2"/>
      <c r="Q49" s="122"/>
      <c r="R49" s="122"/>
      <c r="S49" s="122"/>
      <c r="T49" s="122"/>
      <c r="U49" s="122"/>
      <c r="V49" s="122"/>
      <c r="W49" s="122"/>
      <c r="X49" s="123"/>
      <c r="Y49" s="123"/>
      <c r="Z49" s="123"/>
      <c r="AA49" s="123"/>
      <c r="AB49" s="123"/>
      <c r="AC49" s="123"/>
      <c r="AD49" s="123"/>
      <c r="AE49" s="123"/>
      <c r="AF49" s="123"/>
      <c r="AG49" s="123" t="s">
        <v>142</v>
      </c>
      <c r="AH49" s="123">
        <v>0</v>
      </c>
      <c r="AI49" s="123"/>
      <c r="AJ49" s="123"/>
      <c r="AK49" s="123"/>
      <c r="AL49" s="123"/>
      <c r="AM49" s="123"/>
      <c r="AN49" s="123"/>
      <c r="AO49" s="123"/>
      <c r="AP49" s="123"/>
      <c r="AQ49" s="123"/>
      <c r="AR49" s="123"/>
      <c r="AS49" s="123"/>
      <c r="AT49" s="123"/>
      <c r="AU49" s="123"/>
      <c r="AV49" s="123"/>
      <c r="AW49" s="123"/>
      <c r="AX49" s="123"/>
      <c r="AY49" s="123"/>
      <c r="AZ49" s="123"/>
      <c r="BA49" s="123"/>
      <c r="BB49" s="123"/>
      <c r="BC49" s="123"/>
      <c r="BD49" s="123"/>
      <c r="BE49" s="123"/>
      <c r="BF49" s="123"/>
      <c r="BG49" s="123"/>
      <c r="BH49" s="123"/>
    </row>
    <row r="50" spans="1:60" x14ac:dyDescent="0.5">
      <c r="A50" s="107" t="s">
        <v>1028</v>
      </c>
      <c r="B50" s="108" t="s">
        <v>1089</v>
      </c>
      <c r="C50" s="109" t="s">
        <v>1090</v>
      </c>
      <c r="D50" s="110"/>
      <c r="E50" s="111"/>
      <c r="F50" s="112"/>
      <c r="G50" s="112">
        <f>SUMIF(AG51:AG61,"&lt;&gt;NOR",G51:G61)</f>
        <v>1004602.5959999999</v>
      </c>
      <c r="H50" s="112"/>
      <c r="I50" s="112">
        <f>SUM(I51:I61)</f>
        <v>0</v>
      </c>
      <c r="J50" s="112"/>
      <c r="K50" s="112">
        <f>SUM(K51:K61)</f>
        <v>1035805.96</v>
      </c>
      <c r="L50" s="112"/>
      <c r="M50" s="112">
        <f>SUM(M51:M61)</f>
        <v>1215569.1411599999</v>
      </c>
      <c r="N50" s="112"/>
      <c r="O50" s="112">
        <f>SUM(O51:O61)</f>
        <v>0</v>
      </c>
      <c r="P50" s="112"/>
      <c r="Q50" s="112">
        <f>SUM(Q51:Q61)</f>
        <v>0</v>
      </c>
      <c r="R50" s="112"/>
      <c r="S50" s="112"/>
      <c r="T50" s="113"/>
      <c r="U50" s="114"/>
      <c r="V50" s="114">
        <f>SUM(V51:V61)</f>
        <v>0</v>
      </c>
      <c r="W50" s="114"/>
      <c r="AG50" s="90" t="s">
        <v>1029</v>
      </c>
    </row>
    <row r="51" spans="1:60" ht="20" outlineLevel="1" x14ac:dyDescent="0.5">
      <c r="A51" s="115">
        <v>17</v>
      </c>
      <c r="B51" s="116" t="s">
        <v>1091</v>
      </c>
      <c r="C51" s="117" t="s">
        <v>1092</v>
      </c>
      <c r="D51" s="118" t="s">
        <v>1093</v>
      </c>
      <c r="E51" s="119">
        <v>83.773200000000003</v>
      </c>
      <c r="F51" s="283">
        <v>4350</v>
      </c>
      <c r="G51" s="120">
        <f>E51*F51</f>
        <v>364413.42</v>
      </c>
      <c r="H51" s="120">
        <v>0</v>
      </c>
      <c r="I51" s="120">
        <f>ROUND(E51*H51,2)</f>
        <v>0</v>
      </c>
      <c r="J51" s="120">
        <v>4350</v>
      </c>
      <c r="K51" s="120">
        <f>ROUND(E51*J51,2)</f>
        <v>364413.42</v>
      </c>
      <c r="L51" s="120">
        <v>21</v>
      </c>
      <c r="M51" s="120">
        <f>G51*(1+L51/100)</f>
        <v>440940.23819999996</v>
      </c>
      <c r="N51" s="120">
        <v>0</v>
      </c>
      <c r="O51" s="120">
        <f>ROUND(E51*N51,2)</f>
        <v>0</v>
      </c>
      <c r="P51" s="120">
        <v>0</v>
      </c>
      <c r="Q51" s="120">
        <f>ROUND(E51*P51,2)</f>
        <v>0</v>
      </c>
      <c r="R51" s="120"/>
      <c r="S51" s="120" t="s">
        <v>1047</v>
      </c>
      <c r="T51" s="121" t="s">
        <v>1048</v>
      </c>
      <c r="U51" s="122">
        <v>0</v>
      </c>
      <c r="V51" s="122">
        <f>ROUND(E51*U51,2)</f>
        <v>0</v>
      </c>
      <c r="W51" s="122"/>
      <c r="X51" s="123"/>
      <c r="Y51" s="123"/>
      <c r="Z51" s="123"/>
      <c r="AA51" s="123"/>
      <c r="AB51" s="123"/>
      <c r="AC51" s="123"/>
      <c r="AD51" s="123"/>
      <c r="AE51" s="123"/>
      <c r="AF51" s="123"/>
      <c r="AG51" s="123" t="s">
        <v>1033</v>
      </c>
      <c r="AH51" s="123"/>
      <c r="AI51" s="123"/>
      <c r="AJ51" s="123"/>
      <c r="AK51" s="123"/>
      <c r="AL51" s="123"/>
      <c r="AM51" s="123"/>
      <c r="AN51" s="123"/>
      <c r="AO51" s="123"/>
      <c r="AP51" s="123"/>
      <c r="AQ51" s="123"/>
      <c r="AR51" s="123"/>
      <c r="AS51" s="123"/>
      <c r="AT51" s="123"/>
      <c r="AU51" s="123"/>
      <c r="AV51" s="123"/>
      <c r="AW51" s="123"/>
      <c r="AX51" s="123"/>
      <c r="AY51" s="123"/>
      <c r="AZ51" s="123"/>
      <c r="BA51" s="123"/>
      <c r="BB51" s="123"/>
      <c r="BC51" s="123"/>
      <c r="BD51" s="123"/>
      <c r="BE51" s="123"/>
      <c r="BF51" s="123"/>
      <c r="BG51" s="123"/>
      <c r="BH51" s="123"/>
    </row>
    <row r="52" spans="1:60" outlineLevel="1" x14ac:dyDescent="0.5">
      <c r="A52" s="124"/>
      <c r="B52" s="125"/>
      <c r="C52" s="333" t="s">
        <v>1094</v>
      </c>
      <c r="D52" s="334"/>
      <c r="E52" s="334"/>
      <c r="F52" s="334"/>
      <c r="G52" s="334"/>
      <c r="H52" s="122"/>
      <c r="I52" s="122"/>
      <c r="J52" s="122"/>
      <c r="K52" s="122"/>
      <c r="L52" s="122"/>
      <c r="M52" s="122"/>
      <c r="N52" s="122"/>
      <c r="O52" s="122"/>
      <c r="P52" s="122"/>
      <c r="Q52" s="122"/>
      <c r="R52" s="122"/>
      <c r="S52" s="122"/>
      <c r="T52" s="122"/>
      <c r="U52" s="122"/>
      <c r="V52" s="122"/>
      <c r="W52" s="122"/>
      <c r="X52" s="123"/>
      <c r="Y52" s="123"/>
      <c r="Z52" s="123"/>
      <c r="AA52" s="123"/>
      <c r="AB52" s="123"/>
      <c r="AC52" s="123"/>
      <c r="AD52" s="123"/>
      <c r="AE52" s="123"/>
      <c r="AF52" s="123"/>
      <c r="AG52" s="123" t="s">
        <v>1038</v>
      </c>
      <c r="AH52" s="123"/>
      <c r="AI52" s="123"/>
      <c r="AJ52" s="123"/>
      <c r="AK52" s="123"/>
      <c r="AL52" s="123"/>
      <c r="AM52" s="123"/>
      <c r="AN52" s="123"/>
      <c r="AO52" s="123"/>
      <c r="AP52" s="123"/>
      <c r="AQ52" s="123"/>
      <c r="AR52" s="123"/>
      <c r="AS52" s="123"/>
      <c r="AT52" s="123"/>
      <c r="AU52" s="123"/>
      <c r="AV52" s="123"/>
      <c r="AW52" s="123"/>
      <c r="AX52" s="123"/>
      <c r="AY52" s="123"/>
      <c r="AZ52" s="123"/>
      <c r="BA52" s="123"/>
      <c r="BB52" s="123"/>
      <c r="BC52" s="123"/>
      <c r="BD52" s="123"/>
      <c r="BE52" s="123"/>
      <c r="BF52" s="123"/>
      <c r="BG52" s="123"/>
      <c r="BH52" s="123"/>
    </row>
    <row r="53" spans="1:60" outlineLevel="1" x14ac:dyDescent="0.5">
      <c r="A53" s="124"/>
      <c r="B53" s="125"/>
      <c r="C53" s="126" t="s">
        <v>1095</v>
      </c>
      <c r="D53" s="127"/>
      <c r="E53" s="128">
        <v>65.84</v>
      </c>
      <c r="F53" s="122"/>
      <c r="G53" s="122"/>
      <c r="H53" s="122"/>
      <c r="I53" s="122"/>
      <c r="J53" s="122"/>
      <c r="K53" s="122"/>
      <c r="L53" s="122"/>
      <c r="M53" s="122"/>
      <c r="N53" s="122"/>
      <c r="O53" s="122"/>
      <c r="P53" s="122"/>
      <c r="Q53" s="122"/>
      <c r="R53" s="122"/>
      <c r="S53" s="122"/>
      <c r="T53" s="122"/>
      <c r="U53" s="122"/>
      <c r="V53" s="122"/>
      <c r="W53" s="122"/>
      <c r="X53" s="123"/>
      <c r="Y53" s="123"/>
      <c r="Z53" s="123"/>
      <c r="AA53" s="123"/>
      <c r="AB53" s="123"/>
      <c r="AC53" s="123"/>
      <c r="AD53" s="123"/>
      <c r="AE53" s="123"/>
      <c r="AF53" s="123"/>
      <c r="AG53" s="123" t="s">
        <v>142</v>
      </c>
      <c r="AH53" s="123">
        <v>0</v>
      </c>
      <c r="AI53" s="123"/>
      <c r="AJ53" s="123"/>
      <c r="AK53" s="123"/>
      <c r="AL53" s="123"/>
      <c r="AM53" s="123"/>
      <c r="AN53" s="123"/>
      <c r="AO53" s="123"/>
      <c r="AP53" s="123"/>
      <c r="AQ53" s="123"/>
      <c r="AR53" s="123"/>
      <c r="AS53" s="123"/>
      <c r="AT53" s="123"/>
      <c r="AU53" s="123"/>
      <c r="AV53" s="123"/>
      <c r="AW53" s="123"/>
      <c r="AX53" s="123"/>
      <c r="AY53" s="123"/>
      <c r="AZ53" s="123"/>
      <c r="BA53" s="123"/>
      <c r="BB53" s="123"/>
      <c r="BC53" s="123"/>
      <c r="BD53" s="123"/>
      <c r="BE53" s="123"/>
      <c r="BF53" s="123"/>
      <c r="BG53" s="123"/>
      <c r="BH53" s="123"/>
    </row>
    <row r="54" spans="1:60" outlineLevel="1" x14ac:dyDescent="0.5">
      <c r="A54" s="124"/>
      <c r="B54" s="125"/>
      <c r="C54" s="126" t="s">
        <v>1096</v>
      </c>
      <c r="D54" s="127"/>
      <c r="E54" s="128">
        <v>17.933199999999999</v>
      </c>
      <c r="F54" s="122"/>
      <c r="G54" s="122"/>
      <c r="H54" s="122"/>
      <c r="I54" s="122"/>
      <c r="J54" s="122"/>
      <c r="K54" s="122"/>
      <c r="L54" s="122"/>
      <c r="M54" s="122"/>
      <c r="N54" s="122"/>
      <c r="O54" s="122"/>
      <c r="P54" s="122"/>
      <c r="Q54" s="122"/>
      <c r="R54" s="122"/>
      <c r="S54" s="122"/>
      <c r="T54" s="122"/>
      <c r="U54" s="122"/>
      <c r="V54" s="122"/>
      <c r="W54" s="122"/>
      <c r="X54" s="123"/>
      <c r="Y54" s="123"/>
      <c r="Z54" s="123"/>
      <c r="AA54" s="123"/>
      <c r="AB54" s="123"/>
      <c r="AC54" s="123"/>
      <c r="AD54" s="123"/>
      <c r="AE54" s="123"/>
      <c r="AF54" s="123"/>
      <c r="AG54" s="123" t="s">
        <v>142</v>
      </c>
      <c r="AH54" s="123">
        <v>0</v>
      </c>
      <c r="AI54" s="123"/>
      <c r="AJ54" s="123"/>
      <c r="AK54" s="123"/>
      <c r="AL54" s="123"/>
      <c r="AM54" s="123"/>
      <c r="AN54" s="123"/>
      <c r="AO54" s="123"/>
      <c r="AP54" s="123"/>
      <c r="AQ54" s="123"/>
      <c r="AR54" s="123"/>
      <c r="AS54" s="123"/>
      <c r="AT54" s="123"/>
      <c r="AU54" s="123"/>
      <c r="AV54" s="123"/>
      <c r="AW54" s="123"/>
      <c r="AX54" s="123"/>
      <c r="AY54" s="123"/>
      <c r="AZ54" s="123"/>
      <c r="BA54" s="123"/>
      <c r="BB54" s="123"/>
      <c r="BC54" s="123"/>
      <c r="BD54" s="123"/>
      <c r="BE54" s="123"/>
      <c r="BF54" s="123"/>
      <c r="BG54" s="123"/>
      <c r="BH54" s="123"/>
    </row>
    <row r="55" spans="1:60" outlineLevel="1" x14ac:dyDescent="0.5">
      <c r="A55" s="115">
        <v>18</v>
      </c>
      <c r="B55" s="116" t="s">
        <v>1097</v>
      </c>
      <c r="C55" s="117" t="s">
        <v>1098</v>
      </c>
      <c r="D55" s="118" t="s">
        <v>1093</v>
      </c>
      <c r="E55" s="119">
        <v>123.9</v>
      </c>
      <c r="F55" s="283">
        <v>4600</v>
      </c>
      <c r="G55" s="120">
        <f>E55*F55</f>
        <v>569940</v>
      </c>
      <c r="H55" s="120">
        <v>0</v>
      </c>
      <c r="I55" s="120">
        <f>ROUND(E55*H55,2)</f>
        <v>0</v>
      </c>
      <c r="J55" s="120">
        <v>4880</v>
      </c>
      <c r="K55" s="120">
        <f>ROUND(E55*J55,2)</f>
        <v>604632</v>
      </c>
      <c r="L55" s="120">
        <v>21</v>
      </c>
      <c r="M55" s="120">
        <f>G55*(1+L55/100)</f>
        <v>689627.4</v>
      </c>
      <c r="N55" s="120">
        <v>0</v>
      </c>
      <c r="O55" s="120">
        <f>ROUND(E55*N55,2)</f>
        <v>0</v>
      </c>
      <c r="P55" s="120">
        <v>0</v>
      </c>
      <c r="Q55" s="120">
        <f>ROUND(E55*P55,2)</f>
        <v>0</v>
      </c>
      <c r="R55" s="120"/>
      <c r="S55" s="120" t="s">
        <v>1047</v>
      </c>
      <c r="T55" s="121" t="s">
        <v>1048</v>
      </c>
      <c r="U55" s="122">
        <v>0</v>
      </c>
      <c r="V55" s="122">
        <f>ROUND(E55*U55,2)</f>
        <v>0</v>
      </c>
      <c r="W55" s="122"/>
      <c r="X55" s="123"/>
      <c r="Y55" s="123"/>
      <c r="Z55" s="123"/>
      <c r="AA55" s="123"/>
      <c r="AB55" s="123"/>
      <c r="AC55" s="123"/>
      <c r="AD55" s="123"/>
      <c r="AE55" s="123"/>
      <c r="AF55" s="123"/>
      <c r="AG55" s="123" t="s">
        <v>1033</v>
      </c>
      <c r="AH55" s="123"/>
      <c r="AI55" s="123"/>
      <c r="AJ55" s="123"/>
      <c r="AK55" s="123"/>
      <c r="AL55" s="123"/>
      <c r="AM55" s="123"/>
      <c r="AN55" s="123"/>
      <c r="AO55" s="123"/>
      <c r="AP55" s="123"/>
      <c r="AQ55" s="123"/>
      <c r="AR55" s="123"/>
      <c r="AS55" s="123"/>
      <c r="AT55" s="123"/>
      <c r="AU55" s="123"/>
      <c r="AV55" s="123"/>
      <c r="AW55" s="123"/>
      <c r="AX55" s="123"/>
      <c r="AY55" s="123"/>
      <c r="AZ55" s="123"/>
      <c r="BA55" s="123"/>
      <c r="BB55" s="123"/>
      <c r="BC55" s="123"/>
      <c r="BD55" s="123"/>
      <c r="BE55" s="123"/>
      <c r="BF55" s="123"/>
      <c r="BG55" s="123"/>
      <c r="BH55" s="123"/>
    </row>
    <row r="56" spans="1:60" outlineLevel="1" x14ac:dyDescent="0.5">
      <c r="A56" s="124"/>
      <c r="B56" s="125"/>
      <c r="C56" s="333" t="s">
        <v>1099</v>
      </c>
      <c r="D56" s="334"/>
      <c r="E56" s="334"/>
      <c r="F56" s="334"/>
      <c r="G56" s="334"/>
      <c r="H56" s="122"/>
      <c r="I56" s="122"/>
      <c r="J56" s="122"/>
      <c r="K56" s="122"/>
      <c r="L56" s="122"/>
      <c r="M56" s="122"/>
      <c r="N56" s="122"/>
      <c r="O56" s="122"/>
      <c r="P56" s="122"/>
      <c r="Q56" s="122"/>
      <c r="R56" s="122"/>
      <c r="S56" s="122"/>
      <c r="T56" s="122"/>
      <c r="U56" s="122"/>
      <c r="V56" s="122"/>
      <c r="W56" s="122"/>
      <c r="X56" s="123"/>
      <c r="Y56" s="123"/>
      <c r="Z56" s="123"/>
      <c r="AA56" s="123"/>
      <c r="AB56" s="123"/>
      <c r="AC56" s="123"/>
      <c r="AD56" s="123"/>
      <c r="AE56" s="123"/>
      <c r="AF56" s="123"/>
      <c r="AG56" s="123" t="s">
        <v>1038</v>
      </c>
      <c r="AH56" s="123"/>
      <c r="AI56" s="123"/>
      <c r="AJ56" s="123"/>
      <c r="AK56" s="123"/>
      <c r="AL56" s="123"/>
      <c r="AM56" s="123"/>
      <c r="AN56" s="123"/>
      <c r="AO56" s="123"/>
      <c r="AP56" s="123"/>
      <c r="AQ56" s="123"/>
      <c r="AR56" s="123"/>
      <c r="AS56" s="123"/>
      <c r="AT56" s="123"/>
      <c r="AU56" s="123"/>
      <c r="AV56" s="123"/>
      <c r="AW56" s="123"/>
      <c r="AX56" s="123"/>
      <c r="AY56" s="123"/>
      <c r="AZ56" s="123"/>
      <c r="BA56" s="123"/>
      <c r="BB56" s="123"/>
      <c r="BC56" s="123"/>
      <c r="BD56" s="123"/>
      <c r="BE56" s="123"/>
      <c r="BF56" s="123"/>
      <c r="BG56" s="123"/>
      <c r="BH56" s="123"/>
    </row>
    <row r="57" spans="1:60" outlineLevel="1" x14ac:dyDescent="0.5">
      <c r="A57" s="124"/>
      <c r="B57" s="125"/>
      <c r="C57" s="126" t="s">
        <v>1034</v>
      </c>
      <c r="D57" s="127"/>
      <c r="E57" s="128">
        <v>123.9</v>
      </c>
      <c r="F57" s="122"/>
      <c r="G57" s="122"/>
      <c r="H57" s="122"/>
      <c r="I57" s="122"/>
      <c r="J57" s="122"/>
      <c r="K57" s="122"/>
      <c r="L57" s="122"/>
      <c r="M57" s="122"/>
      <c r="N57" s="122"/>
      <c r="O57" s="122"/>
      <c r="P57" s="122"/>
      <c r="Q57" s="122"/>
      <c r="R57" s="122"/>
      <c r="S57" s="122"/>
      <c r="T57" s="122"/>
      <c r="U57" s="122"/>
      <c r="V57" s="122"/>
      <c r="W57" s="122"/>
      <c r="X57" s="123"/>
      <c r="Y57" s="123"/>
      <c r="Z57" s="123"/>
      <c r="AA57" s="123"/>
      <c r="AB57" s="123"/>
      <c r="AC57" s="123"/>
      <c r="AD57" s="123"/>
      <c r="AE57" s="123"/>
      <c r="AF57" s="123"/>
      <c r="AG57" s="123" t="s">
        <v>142</v>
      </c>
      <c r="AH57" s="123">
        <v>0</v>
      </c>
      <c r="AI57" s="123"/>
      <c r="AJ57" s="123"/>
      <c r="AK57" s="123"/>
      <c r="AL57" s="123"/>
      <c r="AM57" s="123"/>
      <c r="AN57" s="123"/>
      <c r="AO57" s="123"/>
      <c r="AP57" s="123"/>
      <c r="AQ57" s="123"/>
      <c r="AR57" s="123"/>
      <c r="AS57" s="123"/>
      <c r="AT57" s="123"/>
      <c r="AU57" s="123"/>
      <c r="AV57" s="123"/>
      <c r="AW57" s="123"/>
      <c r="AX57" s="123"/>
      <c r="AY57" s="123"/>
      <c r="AZ57" s="123"/>
      <c r="BA57" s="123"/>
      <c r="BB57" s="123"/>
      <c r="BC57" s="123"/>
      <c r="BD57" s="123"/>
      <c r="BE57" s="123"/>
      <c r="BF57" s="123"/>
      <c r="BG57" s="123"/>
      <c r="BH57" s="123"/>
    </row>
    <row r="58" spans="1:60" ht="20" outlineLevel="1" x14ac:dyDescent="0.5">
      <c r="A58" s="130">
        <v>19</v>
      </c>
      <c r="B58" s="131" t="s">
        <v>1100</v>
      </c>
      <c r="C58" s="132" t="s">
        <v>1101</v>
      </c>
      <c r="D58" s="133" t="s">
        <v>1093</v>
      </c>
      <c r="E58" s="134">
        <v>83.773200000000003</v>
      </c>
      <c r="F58" s="284">
        <v>180</v>
      </c>
      <c r="G58" s="120">
        <f t="shared" ref="G58:G60" si="2">E58*F58</f>
        <v>15079.176000000001</v>
      </c>
      <c r="H58" s="135">
        <v>0</v>
      </c>
      <c r="I58" s="135">
        <f>ROUND(E58*H58,2)</f>
        <v>0</v>
      </c>
      <c r="J58" s="135">
        <v>185</v>
      </c>
      <c r="K58" s="135">
        <f>ROUND(E58*J58,2)</f>
        <v>15498.04</v>
      </c>
      <c r="L58" s="135">
        <v>21</v>
      </c>
      <c r="M58" s="135">
        <f>G58*(1+L58/100)</f>
        <v>18245.802960000001</v>
      </c>
      <c r="N58" s="135">
        <v>0</v>
      </c>
      <c r="O58" s="135">
        <f>ROUND(E58*N58,2)</f>
        <v>0</v>
      </c>
      <c r="P58" s="135">
        <v>0</v>
      </c>
      <c r="Q58" s="135">
        <f>ROUND(E58*P58,2)</f>
        <v>0</v>
      </c>
      <c r="R58" s="135"/>
      <c r="S58" s="135" t="s">
        <v>1047</v>
      </c>
      <c r="T58" s="136" t="s">
        <v>1048</v>
      </c>
      <c r="U58" s="122">
        <v>0</v>
      </c>
      <c r="V58" s="122">
        <f>ROUND(E58*U58,2)</f>
        <v>0</v>
      </c>
      <c r="W58" s="122"/>
      <c r="X58" s="123"/>
      <c r="Y58" s="123"/>
      <c r="Z58" s="123"/>
      <c r="AA58" s="123"/>
      <c r="AB58" s="123"/>
      <c r="AC58" s="123"/>
      <c r="AD58" s="123"/>
      <c r="AE58" s="123"/>
      <c r="AF58" s="123"/>
      <c r="AG58" s="123" t="s">
        <v>1033</v>
      </c>
      <c r="AH58" s="123"/>
      <c r="AI58" s="123"/>
      <c r="AJ58" s="123"/>
      <c r="AK58" s="123"/>
      <c r="AL58" s="123"/>
      <c r="AM58" s="123"/>
      <c r="AN58" s="123"/>
      <c r="AO58" s="123"/>
      <c r="AP58" s="123"/>
      <c r="AQ58" s="123"/>
      <c r="AR58" s="123"/>
      <c r="AS58" s="123"/>
      <c r="AT58" s="123"/>
      <c r="AU58" s="123"/>
      <c r="AV58" s="123"/>
      <c r="AW58" s="123"/>
      <c r="AX58" s="123"/>
      <c r="AY58" s="123"/>
      <c r="AZ58" s="123"/>
      <c r="BA58" s="123"/>
      <c r="BB58" s="123"/>
      <c r="BC58" s="123"/>
      <c r="BD58" s="123"/>
      <c r="BE58" s="123"/>
      <c r="BF58" s="123"/>
      <c r="BG58" s="123"/>
      <c r="BH58" s="123"/>
    </row>
    <row r="59" spans="1:60" ht="20" outlineLevel="1" x14ac:dyDescent="0.5">
      <c r="A59" s="130">
        <v>20</v>
      </c>
      <c r="B59" s="131" t="s">
        <v>1102</v>
      </c>
      <c r="C59" s="132" t="s">
        <v>1103</v>
      </c>
      <c r="D59" s="133" t="s">
        <v>1093</v>
      </c>
      <c r="E59" s="134">
        <v>123.9</v>
      </c>
      <c r="F59" s="284">
        <v>300</v>
      </c>
      <c r="G59" s="120">
        <f t="shared" si="2"/>
        <v>37170</v>
      </c>
      <c r="H59" s="135">
        <v>0</v>
      </c>
      <c r="I59" s="135">
        <f>ROUND(E59*H59,2)</f>
        <v>0</v>
      </c>
      <c r="J59" s="135">
        <v>275</v>
      </c>
      <c r="K59" s="135">
        <f>ROUND(E59*J59,2)</f>
        <v>34072.5</v>
      </c>
      <c r="L59" s="135">
        <v>21</v>
      </c>
      <c r="M59" s="135">
        <f>G59*(1+L59/100)</f>
        <v>44975.7</v>
      </c>
      <c r="N59" s="135">
        <v>0</v>
      </c>
      <c r="O59" s="135">
        <f>ROUND(E59*N59,2)</f>
        <v>0</v>
      </c>
      <c r="P59" s="135">
        <v>0</v>
      </c>
      <c r="Q59" s="135">
        <f>ROUND(E59*P59,2)</f>
        <v>0</v>
      </c>
      <c r="R59" s="135"/>
      <c r="S59" s="135" t="s">
        <v>1047</v>
      </c>
      <c r="T59" s="136" t="s">
        <v>1048</v>
      </c>
      <c r="U59" s="122">
        <v>0</v>
      </c>
      <c r="V59" s="122">
        <f>ROUND(E59*U59,2)</f>
        <v>0</v>
      </c>
      <c r="W59" s="122"/>
      <c r="X59" s="123"/>
      <c r="Y59" s="123"/>
      <c r="Z59" s="123"/>
      <c r="AA59" s="123"/>
      <c r="AB59" s="123"/>
      <c r="AC59" s="123"/>
      <c r="AD59" s="123"/>
      <c r="AE59" s="123"/>
      <c r="AF59" s="123"/>
      <c r="AG59" s="123" t="s">
        <v>1033</v>
      </c>
      <c r="AH59" s="123"/>
      <c r="AI59" s="123"/>
      <c r="AJ59" s="123"/>
      <c r="AK59" s="123"/>
      <c r="AL59" s="123"/>
      <c r="AM59" s="123"/>
      <c r="AN59" s="123"/>
      <c r="AO59" s="123"/>
      <c r="AP59" s="123"/>
      <c r="AQ59" s="123"/>
      <c r="AR59" s="123"/>
      <c r="AS59" s="123"/>
      <c r="AT59" s="123"/>
      <c r="AU59" s="123"/>
      <c r="AV59" s="123"/>
      <c r="AW59" s="123"/>
      <c r="AX59" s="123"/>
      <c r="AY59" s="123"/>
      <c r="AZ59" s="123"/>
      <c r="BA59" s="123"/>
      <c r="BB59" s="123"/>
      <c r="BC59" s="123"/>
      <c r="BD59" s="123"/>
      <c r="BE59" s="123"/>
      <c r="BF59" s="123"/>
      <c r="BG59" s="123"/>
      <c r="BH59" s="123"/>
    </row>
    <row r="60" spans="1:60" outlineLevel="1" x14ac:dyDescent="0.5">
      <c r="A60" s="115">
        <v>21</v>
      </c>
      <c r="B60" s="116" t="s">
        <v>1104</v>
      </c>
      <c r="C60" s="117" t="s">
        <v>1105</v>
      </c>
      <c r="D60" s="118" t="s">
        <v>1106</v>
      </c>
      <c r="E60" s="119">
        <v>45</v>
      </c>
      <c r="F60" s="283">
        <v>400</v>
      </c>
      <c r="G60" s="120">
        <f t="shared" si="2"/>
        <v>18000</v>
      </c>
      <c r="H60" s="120">
        <v>0</v>
      </c>
      <c r="I60" s="120">
        <f>ROUND(E60*H60,2)</f>
        <v>0</v>
      </c>
      <c r="J60" s="120">
        <v>382</v>
      </c>
      <c r="K60" s="120">
        <f>ROUND(E60*J60,2)</f>
        <v>17190</v>
      </c>
      <c r="L60" s="120">
        <v>21</v>
      </c>
      <c r="M60" s="120">
        <f>G60*(1+L60/100)</f>
        <v>21780</v>
      </c>
      <c r="N60" s="120">
        <v>0</v>
      </c>
      <c r="O60" s="120">
        <f>ROUND(E60*N60,2)</f>
        <v>0</v>
      </c>
      <c r="P60" s="120">
        <v>0</v>
      </c>
      <c r="Q60" s="120">
        <f>ROUND(E60*P60,2)</f>
        <v>0</v>
      </c>
      <c r="R60" s="120"/>
      <c r="S60" s="120" t="s">
        <v>1047</v>
      </c>
      <c r="T60" s="121" t="s">
        <v>1048</v>
      </c>
      <c r="U60" s="122">
        <v>0</v>
      </c>
      <c r="V60" s="122">
        <f>ROUND(E60*U60,2)</f>
        <v>0</v>
      </c>
      <c r="W60" s="122"/>
      <c r="X60" s="123"/>
      <c r="Y60" s="123"/>
      <c r="Z60" s="123"/>
      <c r="AA60" s="123"/>
      <c r="AB60" s="123"/>
      <c r="AC60" s="123"/>
      <c r="AD60" s="123"/>
      <c r="AE60" s="123"/>
      <c r="AF60" s="123"/>
      <c r="AG60" s="123" t="s">
        <v>1033</v>
      </c>
      <c r="AH60" s="123"/>
      <c r="AI60" s="123"/>
      <c r="AJ60" s="123"/>
      <c r="AK60" s="123"/>
      <c r="AL60" s="123"/>
      <c r="AM60" s="123"/>
      <c r="AN60" s="123"/>
      <c r="AO60" s="123"/>
      <c r="AP60" s="123"/>
      <c r="AQ60" s="123"/>
      <c r="AR60" s="123"/>
      <c r="AS60" s="123"/>
      <c r="AT60" s="123"/>
      <c r="AU60" s="123"/>
      <c r="AV60" s="123"/>
      <c r="AW60" s="123"/>
      <c r="AX60" s="123"/>
      <c r="AY60" s="123"/>
      <c r="AZ60" s="123"/>
      <c r="BA60" s="123"/>
      <c r="BB60" s="123"/>
      <c r="BC60" s="123"/>
      <c r="BD60" s="123"/>
      <c r="BE60" s="123"/>
      <c r="BF60" s="123"/>
      <c r="BG60" s="123"/>
      <c r="BH60" s="123"/>
    </row>
    <row r="61" spans="1:60" outlineLevel="1" x14ac:dyDescent="0.5">
      <c r="A61" s="124"/>
      <c r="B61" s="125"/>
      <c r="C61" s="333" t="s">
        <v>1107</v>
      </c>
      <c r="D61" s="334"/>
      <c r="E61" s="334"/>
      <c r="F61" s="334"/>
      <c r="G61" s="334"/>
      <c r="H61" s="122"/>
      <c r="I61" s="122"/>
      <c r="J61" s="122"/>
      <c r="K61" s="122"/>
      <c r="L61" s="122"/>
      <c r="M61" s="122"/>
      <c r="N61" s="122"/>
      <c r="O61" s="122"/>
      <c r="P61" s="122"/>
      <c r="Q61" s="122"/>
      <c r="R61" s="122"/>
      <c r="S61" s="122"/>
      <c r="T61" s="122"/>
      <c r="U61" s="122"/>
      <c r="V61" s="122"/>
      <c r="W61" s="122"/>
      <c r="X61" s="123"/>
      <c r="Y61" s="123"/>
      <c r="Z61" s="123"/>
      <c r="AA61" s="123"/>
      <c r="AB61" s="123"/>
      <c r="AC61" s="123"/>
      <c r="AD61" s="123"/>
      <c r="AE61" s="123"/>
      <c r="AF61" s="123"/>
      <c r="AG61" s="123" t="s">
        <v>1038</v>
      </c>
      <c r="AH61" s="123"/>
      <c r="AI61" s="123"/>
      <c r="AJ61" s="123"/>
      <c r="AK61" s="123"/>
      <c r="AL61" s="123"/>
      <c r="AM61" s="123"/>
      <c r="AN61" s="123"/>
      <c r="AO61" s="123"/>
      <c r="AP61" s="123"/>
      <c r="AQ61" s="123"/>
      <c r="AR61" s="123"/>
      <c r="AS61" s="123"/>
      <c r="AT61" s="123"/>
      <c r="AU61" s="123"/>
      <c r="AV61" s="123"/>
      <c r="AW61" s="123"/>
      <c r="AX61" s="123"/>
      <c r="AY61" s="123"/>
      <c r="AZ61" s="123"/>
      <c r="BA61" s="123"/>
      <c r="BB61" s="123"/>
      <c r="BC61" s="123"/>
      <c r="BD61" s="123"/>
      <c r="BE61" s="123"/>
      <c r="BF61" s="123"/>
      <c r="BG61" s="123"/>
      <c r="BH61" s="123"/>
    </row>
    <row r="62" spans="1:60" x14ac:dyDescent="0.5">
      <c r="A62" s="107" t="s">
        <v>1028</v>
      </c>
      <c r="B62" s="108" t="s">
        <v>646</v>
      </c>
      <c r="C62" s="109" t="s">
        <v>1108</v>
      </c>
      <c r="D62" s="110"/>
      <c r="E62" s="111"/>
      <c r="F62" s="112"/>
      <c r="G62" s="112">
        <f>SUMIF(AG63:AG65,"&lt;&gt;NOR",G63:G65)</f>
        <v>29500</v>
      </c>
      <c r="H62" s="112"/>
      <c r="I62" s="112">
        <f>SUM(I63:I65)</f>
        <v>7937.3</v>
      </c>
      <c r="J62" s="112"/>
      <c r="K62" s="112">
        <f>SUM(K63:K65)</f>
        <v>18686.7</v>
      </c>
      <c r="L62" s="112"/>
      <c r="M62" s="112">
        <f>SUM(M63:M65)</f>
        <v>35695</v>
      </c>
      <c r="N62" s="112"/>
      <c r="O62" s="112">
        <f>SUM(O63:O65)</f>
        <v>0.22</v>
      </c>
      <c r="P62" s="112"/>
      <c r="Q62" s="112">
        <f>SUM(Q63:Q65)</f>
        <v>0</v>
      </c>
      <c r="R62" s="112"/>
      <c r="S62" s="112"/>
      <c r="T62" s="113"/>
      <c r="U62" s="114"/>
      <c r="V62" s="114">
        <f>SUM(V63:V65)</f>
        <v>35.099999999999994</v>
      </c>
      <c r="W62" s="114"/>
      <c r="AG62" s="90" t="s">
        <v>1029</v>
      </c>
    </row>
    <row r="63" spans="1:60" outlineLevel="1" x14ac:dyDescent="0.5">
      <c r="A63" s="130">
        <v>22</v>
      </c>
      <c r="B63" s="131" t="s">
        <v>1109</v>
      </c>
      <c r="C63" s="132" t="s">
        <v>1110</v>
      </c>
      <c r="D63" s="133" t="s">
        <v>192</v>
      </c>
      <c r="E63" s="134">
        <v>90</v>
      </c>
      <c r="F63" s="284">
        <v>150</v>
      </c>
      <c r="G63" s="120">
        <f t="shared" ref="G63:G65" si="3">E63*F63</f>
        <v>13500</v>
      </c>
      <c r="H63" s="135">
        <v>10.55</v>
      </c>
      <c r="I63" s="135">
        <f>ROUND(E63*H63,2)</f>
        <v>949.5</v>
      </c>
      <c r="J63" s="135">
        <v>118.95</v>
      </c>
      <c r="K63" s="135">
        <f>ROUND(E63*J63,2)</f>
        <v>10705.5</v>
      </c>
      <c r="L63" s="135">
        <v>21</v>
      </c>
      <c r="M63" s="135">
        <f>G63*(1+L63/100)</f>
        <v>16335</v>
      </c>
      <c r="N63" s="135">
        <v>3.2000000000000003E-4</v>
      </c>
      <c r="O63" s="135">
        <f>ROUND(E63*N63,2)</f>
        <v>0.03</v>
      </c>
      <c r="P63" s="135">
        <v>0</v>
      </c>
      <c r="Q63" s="135">
        <f>ROUND(E63*P63,2)</f>
        <v>0</v>
      </c>
      <c r="R63" s="135"/>
      <c r="S63" s="135" t="s">
        <v>1032</v>
      </c>
      <c r="T63" s="136" t="s">
        <v>1032</v>
      </c>
      <c r="U63" s="122">
        <v>0.23599999999999999</v>
      </c>
      <c r="V63" s="122">
        <f>ROUND(E63*U63,2)</f>
        <v>21.24</v>
      </c>
      <c r="W63" s="122"/>
      <c r="X63" s="123"/>
      <c r="Y63" s="123"/>
      <c r="Z63" s="123"/>
      <c r="AA63" s="123"/>
      <c r="AB63" s="123"/>
      <c r="AC63" s="123"/>
      <c r="AD63" s="123"/>
      <c r="AE63" s="123"/>
      <c r="AF63" s="123"/>
      <c r="AG63" s="123" t="s">
        <v>1033</v>
      </c>
      <c r="AH63" s="123"/>
      <c r="AI63" s="123"/>
      <c r="AJ63" s="123"/>
      <c r="AK63" s="123"/>
      <c r="AL63" s="123"/>
      <c r="AM63" s="123"/>
      <c r="AN63" s="123"/>
      <c r="AO63" s="123"/>
      <c r="AP63" s="123"/>
      <c r="AQ63" s="123"/>
      <c r="AR63" s="123"/>
      <c r="AS63" s="123"/>
      <c r="AT63" s="123"/>
      <c r="AU63" s="123"/>
      <c r="AV63" s="123"/>
      <c r="AW63" s="123"/>
      <c r="AX63" s="123"/>
      <c r="AY63" s="123"/>
      <c r="AZ63" s="123"/>
      <c r="BA63" s="123"/>
      <c r="BB63" s="123"/>
      <c r="BC63" s="123"/>
      <c r="BD63" s="123"/>
      <c r="BE63" s="123"/>
      <c r="BF63" s="123"/>
      <c r="BG63" s="123"/>
      <c r="BH63" s="123"/>
    </row>
    <row r="64" spans="1:60" outlineLevel="1" x14ac:dyDescent="0.5">
      <c r="A64" s="130">
        <v>23</v>
      </c>
      <c r="B64" s="131" t="s">
        <v>1111</v>
      </c>
      <c r="C64" s="132" t="s">
        <v>1112</v>
      </c>
      <c r="D64" s="133" t="s">
        <v>192</v>
      </c>
      <c r="E64" s="134">
        <v>90</v>
      </c>
      <c r="F64" s="284">
        <v>100</v>
      </c>
      <c r="G64" s="120">
        <f t="shared" si="3"/>
        <v>9000</v>
      </c>
      <c r="H64" s="135">
        <v>5.42</v>
      </c>
      <c r="I64" s="135">
        <f>ROUND(E64*H64,2)</f>
        <v>487.8</v>
      </c>
      <c r="J64" s="135">
        <v>88.68</v>
      </c>
      <c r="K64" s="135">
        <f>ROUND(E64*J64,2)</f>
        <v>7981.2</v>
      </c>
      <c r="L64" s="135">
        <v>21</v>
      </c>
      <c r="M64" s="135">
        <f>G64*(1+L64/100)</f>
        <v>10890</v>
      </c>
      <c r="N64" s="135">
        <v>0</v>
      </c>
      <c r="O64" s="135">
        <f>ROUND(E64*N64,2)</f>
        <v>0</v>
      </c>
      <c r="P64" s="135">
        <v>0</v>
      </c>
      <c r="Q64" s="135">
        <f>ROUND(E64*P64,2)</f>
        <v>0</v>
      </c>
      <c r="R64" s="135"/>
      <c r="S64" s="135" t="s">
        <v>1032</v>
      </c>
      <c r="T64" s="136" t="s">
        <v>1032</v>
      </c>
      <c r="U64" s="122">
        <v>0.154</v>
      </c>
      <c r="V64" s="122">
        <f>ROUND(E64*U64,2)</f>
        <v>13.86</v>
      </c>
      <c r="W64" s="122"/>
      <c r="X64" s="123"/>
      <c r="Y64" s="123"/>
      <c r="Z64" s="123"/>
      <c r="AA64" s="123"/>
      <c r="AB64" s="123"/>
      <c r="AC64" s="123"/>
      <c r="AD64" s="123"/>
      <c r="AE64" s="123"/>
      <c r="AF64" s="123"/>
      <c r="AG64" s="123" t="s">
        <v>1033</v>
      </c>
      <c r="AH64" s="123"/>
      <c r="AI64" s="123"/>
      <c r="AJ64" s="123"/>
      <c r="AK64" s="123"/>
      <c r="AL64" s="123"/>
      <c r="AM64" s="123"/>
      <c r="AN64" s="123"/>
      <c r="AO64" s="123"/>
      <c r="AP64" s="123"/>
      <c r="AQ64" s="123"/>
      <c r="AR64" s="123"/>
      <c r="AS64" s="123"/>
      <c r="AT64" s="123"/>
      <c r="AU64" s="123"/>
      <c r="AV64" s="123"/>
      <c r="AW64" s="123"/>
      <c r="AX64" s="123"/>
      <c r="AY64" s="123"/>
      <c r="AZ64" s="123"/>
      <c r="BA64" s="123"/>
      <c r="BB64" s="123"/>
      <c r="BC64" s="123"/>
      <c r="BD64" s="123"/>
      <c r="BE64" s="123"/>
      <c r="BF64" s="123"/>
      <c r="BG64" s="123"/>
      <c r="BH64" s="123"/>
    </row>
    <row r="65" spans="1:60" ht="20" outlineLevel="1" x14ac:dyDescent="0.5">
      <c r="A65" s="130">
        <v>24</v>
      </c>
      <c r="B65" s="131" t="s">
        <v>1113</v>
      </c>
      <c r="C65" s="132" t="s">
        <v>1114</v>
      </c>
      <c r="D65" s="133" t="s">
        <v>175</v>
      </c>
      <c r="E65" s="134">
        <v>10</v>
      </c>
      <c r="F65" s="284">
        <v>700</v>
      </c>
      <c r="G65" s="120">
        <f t="shared" si="3"/>
        <v>7000</v>
      </c>
      <c r="H65" s="135">
        <v>650</v>
      </c>
      <c r="I65" s="135">
        <f>ROUND(E65*H65,2)</f>
        <v>6500</v>
      </c>
      <c r="J65" s="135">
        <v>0</v>
      </c>
      <c r="K65" s="135">
        <f>ROUND(E65*J65,2)</f>
        <v>0</v>
      </c>
      <c r="L65" s="135">
        <v>21</v>
      </c>
      <c r="M65" s="135">
        <f>G65*(1+L65/100)</f>
        <v>8470</v>
      </c>
      <c r="N65" s="135">
        <v>1.9199999999999998E-2</v>
      </c>
      <c r="O65" s="135">
        <f>ROUND(E65*N65,2)</f>
        <v>0.19</v>
      </c>
      <c r="P65" s="135">
        <v>0</v>
      </c>
      <c r="Q65" s="135">
        <f>ROUND(E65*P65,2)</f>
        <v>0</v>
      </c>
      <c r="R65" s="135" t="s">
        <v>1115</v>
      </c>
      <c r="S65" s="135" t="s">
        <v>1032</v>
      </c>
      <c r="T65" s="136" t="s">
        <v>1048</v>
      </c>
      <c r="U65" s="122">
        <v>0</v>
      </c>
      <c r="V65" s="122">
        <f>ROUND(E65*U65,2)</f>
        <v>0</v>
      </c>
      <c r="W65" s="122"/>
      <c r="X65" s="123"/>
      <c r="Y65" s="123"/>
      <c r="Z65" s="123"/>
      <c r="AA65" s="123"/>
      <c r="AB65" s="123"/>
      <c r="AC65" s="123"/>
      <c r="AD65" s="123"/>
      <c r="AE65" s="123"/>
      <c r="AF65" s="123"/>
      <c r="AG65" s="123" t="s">
        <v>1116</v>
      </c>
      <c r="AH65" s="123"/>
      <c r="AI65" s="123"/>
      <c r="AJ65" s="123"/>
      <c r="AK65" s="123"/>
      <c r="AL65" s="123"/>
      <c r="AM65" s="123"/>
      <c r="AN65" s="123"/>
      <c r="AO65" s="123"/>
      <c r="AP65" s="123"/>
      <c r="AQ65" s="123"/>
      <c r="AR65" s="123"/>
      <c r="AS65" s="123"/>
      <c r="AT65" s="123"/>
      <c r="AU65" s="123"/>
      <c r="AV65" s="123"/>
      <c r="AW65" s="123"/>
      <c r="AX65" s="123"/>
      <c r="AY65" s="123"/>
      <c r="AZ65" s="123"/>
      <c r="BA65" s="123"/>
      <c r="BB65" s="123"/>
      <c r="BC65" s="123"/>
      <c r="BD65" s="123"/>
      <c r="BE65" s="123"/>
      <c r="BF65" s="123"/>
      <c r="BG65" s="123"/>
      <c r="BH65" s="123"/>
    </row>
    <row r="66" spans="1:60" x14ac:dyDescent="0.5">
      <c r="A66" s="107" t="s">
        <v>1028</v>
      </c>
      <c r="B66" s="108" t="s">
        <v>1117</v>
      </c>
      <c r="C66" s="109" t="s">
        <v>1118</v>
      </c>
      <c r="D66" s="110"/>
      <c r="E66" s="111"/>
      <c r="F66" s="112"/>
      <c r="G66" s="112">
        <f>SUMIF(AG67:AG68,"&lt;&gt;NOR",G67:G68)</f>
        <v>66000</v>
      </c>
      <c r="H66" s="112"/>
      <c r="I66" s="112">
        <f>SUM(I67:I68)</f>
        <v>0</v>
      </c>
      <c r="J66" s="112"/>
      <c r="K66" s="112">
        <f>SUM(K67:K68)</f>
        <v>74400</v>
      </c>
      <c r="L66" s="112"/>
      <c r="M66" s="112">
        <f>SUM(M67:M68)</f>
        <v>79860</v>
      </c>
      <c r="N66" s="112"/>
      <c r="O66" s="112">
        <f>SUM(O67:O68)</f>
        <v>0</v>
      </c>
      <c r="P66" s="112"/>
      <c r="Q66" s="112">
        <f>SUM(Q67:Q68)</f>
        <v>0</v>
      </c>
      <c r="R66" s="112"/>
      <c r="S66" s="112"/>
      <c r="T66" s="113"/>
      <c r="U66" s="114"/>
      <c r="V66" s="114">
        <f>SUM(V67:V68)</f>
        <v>0</v>
      </c>
      <c r="W66" s="114"/>
      <c r="AG66" s="90" t="s">
        <v>1029</v>
      </c>
    </row>
    <row r="67" spans="1:60" ht="20" outlineLevel="1" x14ac:dyDescent="0.5">
      <c r="A67" s="130">
        <v>25</v>
      </c>
      <c r="B67" s="131" t="s">
        <v>1119</v>
      </c>
      <c r="C67" s="132" t="s">
        <v>1120</v>
      </c>
      <c r="D67" s="133"/>
      <c r="E67" s="134">
        <v>120</v>
      </c>
      <c r="F67" s="284">
        <v>300</v>
      </c>
      <c r="G67" s="120">
        <f t="shared" ref="G67:G68" si="4">E67*F67</f>
        <v>36000</v>
      </c>
      <c r="H67" s="135">
        <v>0</v>
      </c>
      <c r="I67" s="135">
        <f>ROUND(E67*H67,2)</f>
        <v>0</v>
      </c>
      <c r="J67" s="135">
        <v>360</v>
      </c>
      <c r="K67" s="135">
        <f>ROUND(E67*J67,2)</f>
        <v>43200</v>
      </c>
      <c r="L67" s="135">
        <v>21</v>
      </c>
      <c r="M67" s="135">
        <f>G67*(1+L67/100)</f>
        <v>43560</v>
      </c>
      <c r="N67" s="135">
        <v>0</v>
      </c>
      <c r="O67" s="135">
        <f>ROUND(E67*N67,2)</f>
        <v>0</v>
      </c>
      <c r="P67" s="135">
        <v>0</v>
      </c>
      <c r="Q67" s="135">
        <f>ROUND(E67*P67,2)</f>
        <v>0</v>
      </c>
      <c r="R67" s="135"/>
      <c r="S67" s="135" t="s">
        <v>1047</v>
      </c>
      <c r="T67" s="136" t="s">
        <v>1048</v>
      </c>
      <c r="U67" s="122">
        <v>0</v>
      </c>
      <c r="V67" s="122">
        <f>ROUND(E67*U67,2)</f>
        <v>0</v>
      </c>
      <c r="W67" s="122"/>
      <c r="X67" s="123"/>
      <c r="Y67" s="123"/>
      <c r="Z67" s="123"/>
      <c r="AA67" s="123"/>
      <c r="AB67" s="123"/>
      <c r="AC67" s="123"/>
      <c r="AD67" s="123"/>
      <c r="AE67" s="123"/>
      <c r="AF67" s="123"/>
      <c r="AG67" s="123" t="s">
        <v>1033</v>
      </c>
      <c r="AH67" s="123"/>
      <c r="AI67" s="123"/>
      <c r="AJ67" s="123"/>
      <c r="AK67" s="123"/>
      <c r="AL67" s="123"/>
      <c r="AM67" s="123"/>
      <c r="AN67" s="123"/>
      <c r="AO67" s="123"/>
      <c r="AP67" s="123"/>
      <c r="AQ67" s="123"/>
      <c r="AR67" s="123"/>
      <c r="AS67" s="123"/>
      <c r="AT67" s="123"/>
      <c r="AU67" s="123"/>
      <c r="AV67" s="123"/>
      <c r="AW67" s="123"/>
      <c r="AX67" s="123"/>
      <c r="AY67" s="123"/>
      <c r="AZ67" s="123"/>
      <c r="BA67" s="123"/>
      <c r="BB67" s="123"/>
      <c r="BC67" s="123"/>
      <c r="BD67" s="123"/>
      <c r="BE67" s="123"/>
      <c r="BF67" s="123"/>
      <c r="BG67" s="123"/>
      <c r="BH67" s="123"/>
    </row>
    <row r="68" spans="1:60" outlineLevel="1" x14ac:dyDescent="0.5">
      <c r="A68" s="130">
        <v>26</v>
      </c>
      <c r="B68" s="131" t="s">
        <v>1121</v>
      </c>
      <c r="C68" s="132" t="s">
        <v>1122</v>
      </c>
      <c r="D68" s="133" t="s">
        <v>1093</v>
      </c>
      <c r="E68" s="134">
        <v>120</v>
      </c>
      <c r="F68" s="284">
        <v>250</v>
      </c>
      <c r="G68" s="120">
        <f t="shared" si="4"/>
        <v>30000</v>
      </c>
      <c r="H68" s="135">
        <v>0</v>
      </c>
      <c r="I68" s="135">
        <f>ROUND(E68*H68,2)</f>
        <v>0</v>
      </c>
      <c r="J68" s="135">
        <v>260</v>
      </c>
      <c r="K68" s="135">
        <f>ROUND(E68*J68,2)</f>
        <v>31200</v>
      </c>
      <c r="L68" s="135">
        <v>21</v>
      </c>
      <c r="M68" s="135">
        <f>G68*(1+L68/100)</f>
        <v>36300</v>
      </c>
      <c r="N68" s="135">
        <v>0</v>
      </c>
      <c r="O68" s="135">
        <f>ROUND(E68*N68,2)</f>
        <v>0</v>
      </c>
      <c r="P68" s="135">
        <v>0</v>
      </c>
      <c r="Q68" s="135">
        <f>ROUND(E68*P68,2)</f>
        <v>0</v>
      </c>
      <c r="R68" s="135"/>
      <c r="S68" s="135" t="s">
        <v>1047</v>
      </c>
      <c r="T68" s="136" t="s">
        <v>1048</v>
      </c>
      <c r="U68" s="122">
        <v>0</v>
      </c>
      <c r="V68" s="122">
        <f>ROUND(E68*U68,2)</f>
        <v>0</v>
      </c>
      <c r="W68" s="122"/>
      <c r="X68" s="123"/>
      <c r="Y68" s="123"/>
      <c r="Z68" s="123"/>
      <c r="AA68" s="123"/>
      <c r="AB68" s="123"/>
      <c r="AC68" s="123"/>
      <c r="AD68" s="123"/>
      <c r="AE68" s="123"/>
      <c r="AF68" s="123"/>
      <c r="AG68" s="123" t="s">
        <v>1033</v>
      </c>
      <c r="AH68" s="123"/>
      <c r="AI68" s="123"/>
      <c r="AJ68" s="123"/>
      <c r="AK68" s="123"/>
      <c r="AL68" s="123"/>
      <c r="AM68" s="123"/>
      <c r="AN68" s="123"/>
      <c r="AO68" s="123"/>
      <c r="AP68" s="123"/>
      <c r="AQ68" s="123"/>
      <c r="AR68" s="123"/>
      <c r="AS68" s="123"/>
      <c r="AT68" s="123"/>
      <c r="AU68" s="123"/>
      <c r="AV68" s="123"/>
      <c r="AW68" s="123"/>
      <c r="AX68" s="123"/>
      <c r="AY68" s="123"/>
      <c r="AZ68" s="123"/>
      <c r="BA68" s="123"/>
      <c r="BB68" s="123"/>
      <c r="BC68" s="123"/>
      <c r="BD68" s="123"/>
      <c r="BE68" s="123"/>
      <c r="BF68" s="123"/>
      <c r="BG68" s="123"/>
      <c r="BH68" s="123"/>
    </row>
    <row r="69" spans="1:60" x14ac:dyDescent="0.5">
      <c r="A69" s="107" t="s">
        <v>1028</v>
      </c>
      <c r="B69" s="108" t="s">
        <v>1123</v>
      </c>
      <c r="C69" s="109" t="s">
        <v>1124</v>
      </c>
      <c r="D69" s="110"/>
      <c r="E69" s="111"/>
      <c r="F69" s="112"/>
      <c r="G69" s="112">
        <f>SUMIF(AG70:AG71,"&lt;&gt;NOR",G70:G71)</f>
        <v>56000</v>
      </c>
      <c r="H69" s="112"/>
      <c r="I69" s="112">
        <f>SUM(I70:I71)</f>
        <v>0</v>
      </c>
      <c r="J69" s="112"/>
      <c r="K69" s="112">
        <f>SUM(K70:K71)</f>
        <v>47327.13</v>
      </c>
      <c r="L69" s="112"/>
      <c r="M69" s="112">
        <f>SUM(M70:M71)</f>
        <v>67760</v>
      </c>
      <c r="N69" s="112"/>
      <c r="O69" s="112">
        <f>SUM(O70:O71)</f>
        <v>0</v>
      </c>
      <c r="P69" s="112"/>
      <c r="Q69" s="112">
        <f>SUM(Q70:Q71)</f>
        <v>0</v>
      </c>
      <c r="R69" s="112"/>
      <c r="S69" s="112"/>
      <c r="T69" s="113"/>
      <c r="U69" s="114"/>
      <c r="V69" s="114">
        <f>SUM(V70:V71)</f>
        <v>0</v>
      </c>
      <c r="W69" s="114"/>
      <c r="AG69" s="90" t="s">
        <v>1029</v>
      </c>
    </row>
    <row r="70" spans="1:60" outlineLevel="1" x14ac:dyDescent="0.5">
      <c r="A70" s="130">
        <v>27</v>
      </c>
      <c r="B70" s="131" t="s">
        <v>1125</v>
      </c>
      <c r="C70" s="132" t="s">
        <v>905</v>
      </c>
      <c r="D70" s="133" t="s">
        <v>1126</v>
      </c>
      <c r="E70" s="134">
        <v>1</v>
      </c>
      <c r="F70" s="284">
        <v>50000</v>
      </c>
      <c r="G70" s="120">
        <f t="shared" ref="G70:G71" si="5">E70*F70</f>
        <v>50000</v>
      </c>
      <c r="H70" s="135">
        <v>0</v>
      </c>
      <c r="I70" s="135">
        <f>ROUND(E70*H70,2)</f>
        <v>0</v>
      </c>
      <c r="J70" s="135">
        <v>43827.13</v>
      </c>
      <c r="K70" s="135">
        <f>ROUND(E70*J70,2)</f>
        <v>43827.13</v>
      </c>
      <c r="L70" s="135">
        <v>21</v>
      </c>
      <c r="M70" s="135">
        <f>G70*(1+L70/100)</f>
        <v>60500</v>
      </c>
      <c r="N70" s="135">
        <v>0</v>
      </c>
      <c r="O70" s="135">
        <f>ROUND(E70*N70,2)</f>
        <v>0</v>
      </c>
      <c r="P70" s="135">
        <v>0</v>
      </c>
      <c r="Q70" s="135">
        <f>ROUND(E70*P70,2)</f>
        <v>0</v>
      </c>
      <c r="R70" s="135"/>
      <c r="S70" s="135" t="s">
        <v>1032</v>
      </c>
      <c r="T70" s="136" t="s">
        <v>1048</v>
      </c>
      <c r="U70" s="122">
        <v>0</v>
      </c>
      <c r="V70" s="122">
        <f>ROUND(E70*U70,2)</f>
        <v>0</v>
      </c>
      <c r="W70" s="122"/>
      <c r="X70" s="123"/>
      <c r="Y70" s="123"/>
      <c r="Z70" s="123"/>
      <c r="AA70" s="123"/>
      <c r="AB70" s="123"/>
      <c r="AC70" s="123"/>
      <c r="AD70" s="123"/>
      <c r="AE70" s="123"/>
      <c r="AF70" s="123"/>
      <c r="AG70" s="123" t="s">
        <v>1127</v>
      </c>
      <c r="AH70" s="123"/>
      <c r="AI70" s="123"/>
      <c r="AJ70" s="123"/>
      <c r="AK70" s="123"/>
      <c r="AL70" s="123"/>
      <c r="AM70" s="123"/>
      <c r="AN70" s="123"/>
      <c r="AO70" s="123"/>
      <c r="AP70" s="123"/>
      <c r="AQ70" s="123"/>
      <c r="AR70" s="123"/>
      <c r="AS70" s="123"/>
      <c r="AT70" s="123"/>
      <c r="AU70" s="123"/>
      <c r="AV70" s="123"/>
      <c r="AW70" s="123"/>
      <c r="AX70" s="123"/>
      <c r="AY70" s="123"/>
      <c r="AZ70" s="123"/>
      <c r="BA70" s="123"/>
      <c r="BB70" s="123"/>
      <c r="BC70" s="123"/>
      <c r="BD70" s="123"/>
      <c r="BE70" s="123"/>
      <c r="BF70" s="123"/>
      <c r="BG70" s="123"/>
      <c r="BH70" s="123"/>
    </row>
    <row r="71" spans="1:60" ht="20" outlineLevel="1" x14ac:dyDescent="0.5">
      <c r="A71" s="115">
        <v>28</v>
      </c>
      <c r="B71" s="116" t="s">
        <v>1128</v>
      </c>
      <c r="C71" s="117" t="s">
        <v>1129</v>
      </c>
      <c r="D71" s="118" t="s">
        <v>1126</v>
      </c>
      <c r="E71" s="119">
        <v>1</v>
      </c>
      <c r="F71" s="283">
        <v>6000</v>
      </c>
      <c r="G71" s="120">
        <f t="shared" si="5"/>
        <v>6000</v>
      </c>
      <c r="H71" s="120">
        <v>0</v>
      </c>
      <c r="I71" s="120">
        <f>ROUND(E71*H71,2)</f>
        <v>0</v>
      </c>
      <c r="J71" s="120">
        <v>3500</v>
      </c>
      <c r="K71" s="120">
        <f>ROUND(E71*J71,2)</f>
        <v>3500</v>
      </c>
      <c r="L71" s="120">
        <v>21</v>
      </c>
      <c r="M71" s="120">
        <f>G71*(1+L71/100)</f>
        <v>7260</v>
      </c>
      <c r="N71" s="120">
        <v>0</v>
      </c>
      <c r="O71" s="120">
        <f>ROUND(E71*N71,2)</f>
        <v>0</v>
      </c>
      <c r="P71" s="120">
        <v>0</v>
      </c>
      <c r="Q71" s="120">
        <f>ROUND(E71*P71,2)</f>
        <v>0</v>
      </c>
      <c r="R71" s="120"/>
      <c r="S71" s="120" t="s">
        <v>1032</v>
      </c>
      <c r="T71" s="121" t="s">
        <v>1048</v>
      </c>
      <c r="U71" s="122">
        <v>0</v>
      </c>
      <c r="V71" s="122">
        <f>ROUND(E71*U71,2)</f>
        <v>0</v>
      </c>
      <c r="W71" s="122"/>
      <c r="X71" s="123"/>
      <c r="Y71" s="123"/>
      <c r="Z71" s="123"/>
      <c r="AA71" s="123"/>
      <c r="AB71" s="123"/>
      <c r="AC71" s="123"/>
      <c r="AD71" s="123"/>
      <c r="AE71" s="123"/>
      <c r="AF71" s="123"/>
      <c r="AG71" s="123" t="s">
        <v>1130</v>
      </c>
      <c r="AH71" s="123"/>
      <c r="AI71" s="123"/>
      <c r="AJ71" s="123"/>
      <c r="AK71" s="123"/>
      <c r="AL71" s="123"/>
      <c r="AM71" s="123"/>
      <c r="AN71" s="123"/>
      <c r="AO71" s="123"/>
      <c r="AP71" s="123"/>
      <c r="AQ71" s="123"/>
      <c r="AR71" s="123"/>
      <c r="AS71" s="123"/>
      <c r="AT71" s="123"/>
      <c r="AU71" s="123"/>
      <c r="AV71" s="123"/>
      <c r="AW71" s="123"/>
      <c r="AX71" s="123"/>
      <c r="AY71" s="123"/>
      <c r="AZ71" s="123"/>
      <c r="BA71" s="123"/>
      <c r="BB71" s="123"/>
      <c r="BC71" s="123"/>
      <c r="BD71" s="123"/>
      <c r="BE71" s="123"/>
      <c r="BF71" s="123"/>
      <c r="BG71" s="123"/>
      <c r="BH71" s="123"/>
    </row>
    <row r="72" spans="1:60" x14ac:dyDescent="0.5">
      <c r="A72" s="102"/>
      <c r="B72" s="103"/>
      <c r="C72" s="137"/>
      <c r="D72" s="104"/>
      <c r="E72" s="102"/>
      <c r="F72" s="102"/>
      <c r="G72" s="102"/>
      <c r="H72" s="102"/>
      <c r="I72" s="102"/>
      <c r="J72" s="102"/>
      <c r="K72" s="102"/>
      <c r="L72" s="102"/>
      <c r="M72" s="102"/>
      <c r="N72" s="102"/>
      <c r="O72" s="102"/>
      <c r="P72" s="102"/>
      <c r="Q72" s="102"/>
      <c r="R72" s="102"/>
      <c r="S72" s="102"/>
      <c r="T72" s="102"/>
      <c r="U72" s="102"/>
      <c r="V72" s="102"/>
      <c r="W72" s="102"/>
      <c r="AE72" s="90">
        <v>15</v>
      </c>
      <c r="AF72" s="90">
        <v>21</v>
      </c>
    </row>
    <row r="73" spans="1:60" x14ac:dyDescent="0.5">
      <c r="C73" s="138"/>
      <c r="D73" s="96"/>
      <c r="AG73" s="90" t="s">
        <v>1131</v>
      </c>
    </row>
    <row r="74" spans="1:60" x14ac:dyDescent="0.5">
      <c r="D74" s="96"/>
      <c r="G74" s="139">
        <f>G69+G66+G62+G50+G38+G28+G23+G14+G8</f>
        <v>1909385.452</v>
      </c>
    </row>
    <row r="75" spans="1:60" x14ac:dyDescent="0.5">
      <c r="D75" s="96"/>
    </row>
    <row r="76" spans="1:60" x14ac:dyDescent="0.5">
      <c r="D76" s="96"/>
    </row>
    <row r="77" spans="1:60" x14ac:dyDescent="0.5">
      <c r="D77" s="96"/>
    </row>
    <row r="78" spans="1:60" x14ac:dyDescent="0.5">
      <c r="D78" s="96"/>
    </row>
    <row r="79" spans="1:60" x14ac:dyDescent="0.5">
      <c r="D79" s="96"/>
    </row>
    <row r="80" spans="1:60" x14ac:dyDescent="0.5">
      <c r="D80" s="96"/>
    </row>
    <row r="81" spans="4:4" x14ac:dyDescent="0.5">
      <c r="D81" s="96"/>
    </row>
    <row r="82" spans="4:4" x14ac:dyDescent="0.5">
      <c r="D82" s="96"/>
    </row>
    <row r="83" spans="4:4" x14ac:dyDescent="0.5">
      <c r="D83" s="96"/>
    </row>
    <row r="84" spans="4:4" x14ac:dyDescent="0.5">
      <c r="D84" s="96"/>
    </row>
    <row r="85" spans="4:4" x14ac:dyDescent="0.5">
      <c r="D85" s="96"/>
    </row>
    <row r="86" spans="4:4" x14ac:dyDescent="0.5">
      <c r="D86" s="96"/>
    </row>
    <row r="87" spans="4:4" x14ac:dyDescent="0.5">
      <c r="D87" s="96"/>
    </row>
    <row r="88" spans="4:4" x14ac:dyDescent="0.5">
      <c r="D88" s="96"/>
    </row>
    <row r="89" spans="4:4" x14ac:dyDescent="0.5">
      <c r="D89" s="96"/>
    </row>
    <row r="90" spans="4:4" x14ac:dyDescent="0.5">
      <c r="D90" s="96"/>
    </row>
    <row r="91" spans="4:4" x14ac:dyDescent="0.5">
      <c r="D91" s="96"/>
    </row>
    <row r="92" spans="4:4" x14ac:dyDescent="0.5">
      <c r="D92" s="96"/>
    </row>
    <row r="93" spans="4:4" x14ac:dyDescent="0.5">
      <c r="D93" s="96"/>
    </row>
    <row r="94" spans="4:4" x14ac:dyDescent="0.5">
      <c r="D94" s="96"/>
    </row>
    <row r="95" spans="4:4" x14ac:dyDescent="0.5">
      <c r="D95" s="96"/>
    </row>
    <row r="96" spans="4:4" x14ac:dyDescent="0.5">
      <c r="D96" s="96"/>
    </row>
    <row r="97" spans="4:4" x14ac:dyDescent="0.5">
      <c r="D97" s="96"/>
    </row>
    <row r="98" spans="4:4" x14ac:dyDescent="0.5">
      <c r="D98" s="96"/>
    </row>
    <row r="99" spans="4:4" x14ac:dyDescent="0.5">
      <c r="D99" s="96"/>
    </row>
    <row r="100" spans="4:4" x14ac:dyDescent="0.5">
      <c r="D100" s="96"/>
    </row>
    <row r="101" spans="4:4" x14ac:dyDescent="0.5">
      <c r="D101" s="96"/>
    </row>
    <row r="102" spans="4:4" x14ac:dyDescent="0.5">
      <c r="D102" s="96"/>
    </row>
    <row r="103" spans="4:4" x14ac:dyDescent="0.5">
      <c r="D103" s="96"/>
    </row>
    <row r="104" spans="4:4" x14ac:dyDescent="0.5">
      <c r="D104" s="96"/>
    </row>
    <row r="105" spans="4:4" x14ac:dyDescent="0.5">
      <c r="D105" s="96"/>
    </row>
    <row r="106" spans="4:4" x14ac:dyDescent="0.5">
      <c r="D106" s="96"/>
    </row>
    <row r="107" spans="4:4" x14ac:dyDescent="0.5">
      <c r="D107" s="96"/>
    </row>
    <row r="108" spans="4:4" x14ac:dyDescent="0.5">
      <c r="D108" s="96"/>
    </row>
    <row r="109" spans="4:4" x14ac:dyDescent="0.5">
      <c r="D109" s="96"/>
    </row>
    <row r="110" spans="4:4" x14ac:dyDescent="0.5">
      <c r="D110" s="96"/>
    </row>
    <row r="111" spans="4:4" x14ac:dyDescent="0.5">
      <c r="D111" s="96"/>
    </row>
    <row r="112" spans="4:4" x14ac:dyDescent="0.5">
      <c r="D112" s="96"/>
    </row>
    <row r="113" spans="4:4" x14ac:dyDescent="0.5">
      <c r="D113" s="96"/>
    </row>
    <row r="114" spans="4:4" x14ac:dyDescent="0.5">
      <c r="D114" s="96"/>
    </row>
    <row r="115" spans="4:4" x14ac:dyDescent="0.5">
      <c r="D115" s="96"/>
    </row>
    <row r="116" spans="4:4" x14ac:dyDescent="0.5">
      <c r="D116" s="96"/>
    </row>
    <row r="117" spans="4:4" x14ac:dyDescent="0.5">
      <c r="D117" s="96"/>
    </row>
    <row r="118" spans="4:4" x14ac:dyDescent="0.5">
      <c r="D118" s="96"/>
    </row>
    <row r="119" spans="4:4" x14ac:dyDescent="0.5">
      <c r="D119" s="96"/>
    </row>
    <row r="120" spans="4:4" x14ac:dyDescent="0.5">
      <c r="D120" s="96"/>
    </row>
    <row r="121" spans="4:4" x14ac:dyDescent="0.5">
      <c r="D121" s="96"/>
    </row>
    <row r="122" spans="4:4" x14ac:dyDescent="0.5">
      <c r="D122" s="96"/>
    </row>
    <row r="123" spans="4:4" x14ac:dyDescent="0.5">
      <c r="D123" s="96"/>
    </row>
    <row r="124" spans="4:4" x14ac:dyDescent="0.5">
      <c r="D124" s="96"/>
    </row>
    <row r="125" spans="4:4" x14ac:dyDescent="0.5">
      <c r="D125" s="96"/>
    </row>
    <row r="126" spans="4:4" x14ac:dyDescent="0.5">
      <c r="D126" s="96"/>
    </row>
    <row r="127" spans="4:4" x14ac:dyDescent="0.5">
      <c r="D127" s="96"/>
    </row>
    <row r="128" spans="4:4" x14ac:dyDescent="0.5">
      <c r="D128" s="96"/>
    </row>
    <row r="129" spans="4:4" x14ac:dyDescent="0.5">
      <c r="D129" s="96"/>
    </row>
    <row r="130" spans="4:4" x14ac:dyDescent="0.5">
      <c r="D130" s="96"/>
    </row>
    <row r="131" spans="4:4" x14ac:dyDescent="0.5">
      <c r="D131" s="96"/>
    </row>
    <row r="132" spans="4:4" x14ac:dyDescent="0.5">
      <c r="D132" s="96"/>
    </row>
    <row r="133" spans="4:4" x14ac:dyDescent="0.5">
      <c r="D133" s="96"/>
    </row>
    <row r="134" spans="4:4" x14ac:dyDescent="0.5">
      <c r="D134" s="96"/>
    </row>
    <row r="135" spans="4:4" x14ac:dyDescent="0.5">
      <c r="D135" s="96"/>
    </row>
    <row r="136" spans="4:4" x14ac:dyDescent="0.5">
      <c r="D136" s="96"/>
    </row>
    <row r="137" spans="4:4" x14ac:dyDescent="0.5">
      <c r="D137" s="96"/>
    </row>
    <row r="138" spans="4:4" x14ac:dyDescent="0.5">
      <c r="D138" s="96"/>
    </row>
    <row r="139" spans="4:4" x14ac:dyDescent="0.5">
      <c r="D139" s="96"/>
    </row>
    <row r="140" spans="4:4" x14ac:dyDescent="0.5">
      <c r="D140" s="96"/>
    </row>
    <row r="141" spans="4:4" x14ac:dyDescent="0.5">
      <c r="D141" s="96"/>
    </row>
    <row r="142" spans="4:4" x14ac:dyDescent="0.5">
      <c r="D142" s="96"/>
    </row>
    <row r="143" spans="4:4" x14ac:dyDescent="0.5">
      <c r="D143" s="96"/>
    </row>
    <row r="144" spans="4:4" x14ac:dyDescent="0.5">
      <c r="D144" s="96"/>
    </row>
    <row r="145" spans="4:4" x14ac:dyDescent="0.5">
      <c r="D145" s="96"/>
    </row>
    <row r="146" spans="4:4" x14ac:dyDescent="0.5">
      <c r="D146" s="96"/>
    </row>
    <row r="147" spans="4:4" x14ac:dyDescent="0.5">
      <c r="D147" s="96"/>
    </row>
    <row r="148" spans="4:4" x14ac:dyDescent="0.5">
      <c r="D148" s="96"/>
    </row>
    <row r="149" spans="4:4" x14ac:dyDescent="0.5">
      <c r="D149" s="96"/>
    </row>
    <row r="150" spans="4:4" x14ac:dyDescent="0.5">
      <c r="D150" s="96"/>
    </row>
    <row r="151" spans="4:4" x14ac:dyDescent="0.5">
      <c r="D151" s="96"/>
    </row>
    <row r="152" spans="4:4" x14ac:dyDescent="0.5">
      <c r="D152" s="96"/>
    </row>
    <row r="153" spans="4:4" x14ac:dyDescent="0.5">
      <c r="D153" s="96"/>
    </row>
    <row r="154" spans="4:4" x14ac:dyDescent="0.5">
      <c r="D154" s="96"/>
    </row>
    <row r="155" spans="4:4" x14ac:dyDescent="0.5">
      <c r="D155" s="96"/>
    </row>
    <row r="156" spans="4:4" x14ac:dyDescent="0.5">
      <c r="D156" s="96"/>
    </row>
    <row r="157" spans="4:4" x14ac:dyDescent="0.5">
      <c r="D157" s="96"/>
    </row>
    <row r="158" spans="4:4" x14ac:dyDescent="0.5">
      <c r="D158" s="96"/>
    </row>
    <row r="159" spans="4:4" x14ac:dyDescent="0.5">
      <c r="D159" s="96"/>
    </row>
    <row r="160" spans="4:4" x14ac:dyDescent="0.5">
      <c r="D160" s="96"/>
    </row>
    <row r="161" spans="4:4" x14ac:dyDescent="0.5">
      <c r="D161" s="96"/>
    </row>
    <row r="162" spans="4:4" x14ac:dyDescent="0.5">
      <c r="D162" s="96"/>
    </row>
    <row r="163" spans="4:4" x14ac:dyDescent="0.5">
      <c r="D163" s="96"/>
    </row>
    <row r="164" spans="4:4" x14ac:dyDescent="0.5">
      <c r="D164" s="96"/>
    </row>
    <row r="165" spans="4:4" x14ac:dyDescent="0.5">
      <c r="D165" s="96"/>
    </row>
    <row r="166" spans="4:4" x14ac:dyDescent="0.5">
      <c r="D166" s="96"/>
    </row>
    <row r="167" spans="4:4" x14ac:dyDescent="0.5">
      <c r="D167" s="96"/>
    </row>
    <row r="168" spans="4:4" x14ac:dyDescent="0.5">
      <c r="D168" s="96"/>
    </row>
    <row r="169" spans="4:4" x14ac:dyDescent="0.5">
      <c r="D169" s="96"/>
    </row>
    <row r="170" spans="4:4" x14ac:dyDescent="0.5">
      <c r="D170" s="96"/>
    </row>
    <row r="171" spans="4:4" x14ac:dyDescent="0.5">
      <c r="D171" s="96"/>
    </row>
    <row r="172" spans="4:4" x14ac:dyDescent="0.5">
      <c r="D172" s="96"/>
    </row>
    <row r="173" spans="4:4" x14ac:dyDescent="0.5">
      <c r="D173" s="96"/>
    </row>
    <row r="174" spans="4:4" x14ac:dyDescent="0.5">
      <c r="D174" s="96"/>
    </row>
    <row r="175" spans="4:4" x14ac:dyDescent="0.5">
      <c r="D175" s="96"/>
    </row>
    <row r="176" spans="4:4" x14ac:dyDescent="0.5">
      <c r="D176" s="96"/>
    </row>
    <row r="177" spans="4:4" x14ac:dyDescent="0.5">
      <c r="D177" s="96"/>
    </row>
    <row r="178" spans="4:4" x14ac:dyDescent="0.5">
      <c r="D178" s="96"/>
    </row>
    <row r="179" spans="4:4" x14ac:dyDescent="0.5">
      <c r="D179" s="96"/>
    </row>
    <row r="180" spans="4:4" x14ac:dyDescent="0.5">
      <c r="D180" s="96"/>
    </row>
    <row r="181" spans="4:4" x14ac:dyDescent="0.5">
      <c r="D181" s="96"/>
    </row>
    <row r="182" spans="4:4" x14ac:dyDescent="0.5">
      <c r="D182" s="96"/>
    </row>
    <row r="183" spans="4:4" x14ac:dyDescent="0.5">
      <c r="D183" s="96"/>
    </row>
    <row r="184" spans="4:4" x14ac:dyDescent="0.5">
      <c r="D184" s="96"/>
    </row>
    <row r="185" spans="4:4" x14ac:dyDescent="0.5">
      <c r="D185" s="96"/>
    </row>
    <row r="186" spans="4:4" x14ac:dyDescent="0.5">
      <c r="D186" s="96"/>
    </row>
    <row r="187" spans="4:4" x14ac:dyDescent="0.5">
      <c r="D187" s="96"/>
    </row>
    <row r="188" spans="4:4" x14ac:dyDescent="0.5">
      <c r="D188" s="96"/>
    </row>
    <row r="189" spans="4:4" x14ac:dyDescent="0.5">
      <c r="D189" s="96"/>
    </row>
    <row r="190" spans="4:4" x14ac:dyDescent="0.5">
      <c r="D190" s="96"/>
    </row>
    <row r="191" spans="4:4" x14ac:dyDescent="0.5">
      <c r="D191" s="96"/>
    </row>
    <row r="192" spans="4:4" x14ac:dyDescent="0.5">
      <c r="D192" s="96"/>
    </row>
    <row r="193" spans="4:4" x14ac:dyDescent="0.5">
      <c r="D193" s="96"/>
    </row>
    <row r="194" spans="4:4" x14ac:dyDescent="0.5">
      <c r="D194" s="96"/>
    </row>
    <row r="195" spans="4:4" x14ac:dyDescent="0.5">
      <c r="D195" s="96"/>
    </row>
    <row r="196" spans="4:4" x14ac:dyDescent="0.5">
      <c r="D196" s="96"/>
    </row>
    <row r="197" spans="4:4" x14ac:dyDescent="0.5">
      <c r="D197" s="96"/>
    </row>
    <row r="198" spans="4:4" x14ac:dyDescent="0.5">
      <c r="D198" s="96"/>
    </row>
    <row r="199" spans="4:4" x14ac:dyDescent="0.5">
      <c r="D199" s="96"/>
    </row>
    <row r="200" spans="4:4" x14ac:dyDescent="0.5">
      <c r="D200" s="96"/>
    </row>
    <row r="201" spans="4:4" x14ac:dyDescent="0.5">
      <c r="D201" s="96"/>
    </row>
    <row r="202" spans="4:4" x14ac:dyDescent="0.5">
      <c r="D202" s="96"/>
    </row>
    <row r="203" spans="4:4" x14ac:dyDescent="0.5">
      <c r="D203" s="96"/>
    </row>
    <row r="204" spans="4:4" x14ac:dyDescent="0.5">
      <c r="D204" s="96"/>
    </row>
    <row r="205" spans="4:4" x14ac:dyDescent="0.5">
      <c r="D205" s="96"/>
    </row>
    <row r="206" spans="4:4" x14ac:dyDescent="0.5">
      <c r="D206" s="96"/>
    </row>
    <row r="207" spans="4:4" x14ac:dyDescent="0.5">
      <c r="D207" s="96"/>
    </row>
    <row r="208" spans="4:4" x14ac:dyDescent="0.5">
      <c r="D208" s="96"/>
    </row>
    <row r="209" spans="4:4" x14ac:dyDescent="0.5">
      <c r="D209" s="96"/>
    </row>
    <row r="210" spans="4:4" x14ac:dyDescent="0.5">
      <c r="D210" s="96"/>
    </row>
    <row r="211" spans="4:4" x14ac:dyDescent="0.5">
      <c r="D211" s="96"/>
    </row>
    <row r="212" spans="4:4" x14ac:dyDescent="0.5">
      <c r="D212" s="96"/>
    </row>
    <row r="213" spans="4:4" x14ac:dyDescent="0.5">
      <c r="D213" s="96"/>
    </row>
    <row r="214" spans="4:4" x14ac:dyDescent="0.5">
      <c r="D214" s="96"/>
    </row>
    <row r="215" spans="4:4" x14ac:dyDescent="0.5">
      <c r="D215" s="96"/>
    </row>
    <row r="216" spans="4:4" x14ac:dyDescent="0.5">
      <c r="D216" s="96"/>
    </row>
    <row r="217" spans="4:4" x14ac:dyDescent="0.5">
      <c r="D217" s="96"/>
    </row>
    <row r="218" spans="4:4" x14ac:dyDescent="0.5">
      <c r="D218" s="96"/>
    </row>
    <row r="219" spans="4:4" x14ac:dyDescent="0.5">
      <c r="D219" s="96"/>
    </row>
    <row r="220" spans="4:4" x14ac:dyDescent="0.5">
      <c r="D220" s="96"/>
    </row>
    <row r="221" spans="4:4" x14ac:dyDescent="0.5">
      <c r="D221" s="96"/>
    </row>
    <row r="222" spans="4:4" x14ac:dyDescent="0.5">
      <c r="D222" s="96"/>
    </row>
    <row r="223" spans="4:4" x14ac:dyDescent="0.5">
      <c r="D223" s="96"/>
    </row>
    <row r="224" spans="4:4" x14ac:dyDescent="0.5">
      <c r="D224" s="96"/>
    </row>
    <row r="225" spans="4:4" x14ac:dyDescent="0.5">
      <c r="D225" s="96"/>
    </row>
    <row r="226" spans="4:4" x14ac:dyDescent="0.5">
      <c r="D226" s="96"/>
    </row>
    <row r="227" spans="4:4" x14ac:dyDescent="0.5">
      <c r="D227" s="96"/>
    </row>
    <row r="228" spans="4:4" x14ac:dyDescent="0.5">
      <c r="D228" s="96"/>
    </row>
    <row r="229" spans="4:4" x14ac:dyDescent="0.5">
      <c r="D229" s="96"/>
    </row>
    <row r="230" spans="4:4" x14ac:dyDescent="0.5">
      <c r="D230" s="96"/>
    </row>
    <row r="231" spans="4:4" x14ac:dyDescent="0.5">
      <c r="D231" s="96"/>
    </row>
    <row r="232" spans="4:4" x14ac:dyDescent="0.5">
      <c r="D232" s="96"/>
    </row>
    <row r="233" spans="4:4" x14ac:dyDescent="0.5">
      <c r="D233" s="96"/>
    </row>
    <row r="234" spans="4:4" x14ac:dyDescent="0.5">
      <c r="D234" s="96"/>
    </row>
    <row r="235" spans="4:4" x14ac:dyDescent="0.5">
      <c r="D235" s="96"/>
    </row>
    <row r="236" spans="4:4" x14ac:dyDescent="0.5">
      <c r="D236" s="96"/>
    </row>
    <row r="237" spans="4:4" x14ac:dyDescent="0.5">
      <c r="D237" s="96"/>
    </row>
    <row r="238" spans="4:4" x14ac:dyDescent="0.5">
      <c r="D238" s="96"/>
    </row>
    <row r="239" spans="4:4" x14ac:dyDescent="0.5">
      <c r="D239" s="96"/>
    </row>
    <row r="240" spans="4:4" x14ac:dyDescent="0.5">
      <c r="D240" s="96"/>
    </row>
    <row r="241" spans="4:4" x14ac:dyDescent="0.5">
      <c r="D241" s="96"/>
    </row>
    <row r="242" spans="4:4" x14ac:dyDescent="0.5">
      <c r="D242" s="96"/>
    </row>
    <row r="243" spans="4:4" x14ac:dyDescent="0.5">
      <c r="D243" s="96"/>
    </row>
    <row r="244" spans="4:4" x14ac:dyDescent="0.5">
      <c r="D244" s="96"/>
    </row>
    <row r="245" spans="4:4" x14ac:dyDescent="0.5">
      <c r="D245" s="96"/>
    </row>
    <row r="246" spans="4:4" x14ac:dyDescent="0.5">
      <c r="D246" s="96"/>
    </row>
    <row r="247" spans="4:4" x14ac:dyDescent="0.5">
      <c r="D247" s="96"/>
    </row>
    <row r="248" spans="4:4" x14ac:dyDescent="0.5">
      <c r="D248" s="96"/>
    </row>
    <row r="249" spans="4:4" x14ac:dyDescent="0.5">
      <c r="D249" s="96"/>
    </row>
    <row r="250" spans="4:4" x14ac:dyDescent="0.5">
      <c r="D250" s="96"/>
    </row>
    <row r="251" spans="4:4" x14ac:dyDescent="0.5">
      <c r="D251" s="96"/>
    </row>
    <row r="252" spans="4:4" x14ac:dyDescent="0.5">
      <c r="D252" s="96"/>
    </row>
    <row r="253" spans="4:4" x14ac:dyDescent="0.5">
      <c r="D253" s="96"/>
    </row>
    <row r="254" spans="4:4" x14ac:dyDescent="0.5">
      <c r="D254" s="96"/>
    </row>
    <row r="255" spans="4:4" x14ac:dyDescent="0.5">
      <c r="D255" s="96"/>
    </row>
    <row r="256" spans="4:4" x14ac:dyDescent="0.5">
      <c r="D256" s="96"/>
    </row>
    <row r="257" spans="4:4" x14ac:dyDescent="0.5">
      <c r="D257" s="96"/>
    </row>
    <row r="258" spans="4:4" x14ac:dyDescent="0.5">
      <c r="D258" s="96"/>
    </row>
    <row r="259" spans="4:4" x14ac:dyDescent="0.5">
      <c r="D259" s="96"/>
    </row>
    <row r="260" spans="4:4" x14ac:dyDescent="0.5">
      <c r="D260" s="96"/>
    </row>
    <row r="261" spans="4:4" x14ac:dyDescent="0.5">
      <c r="D261" s="96"/>
    </row>
    <row r="262" spans="4:4" x14ac:dyDescent="0.5">
      <c r="D262" s="96"/>
    </row>
    <row r="263" spans="4:4" x14ac:dyDescent="0.5">
      <c r="D263" s="96"/>
    </row>
    <row r="264" spans="4:4" x14ac:dyDescent="0.5">
      <c r="D264" s="96"/>
    </row>
    <row r="265" spans="4:4" x14ac:dyDescent="0.5">
      <c r="D265" s="96"/>
    </row>
    <row r="266" spans="4:4" x14ac:dyDescent="0.5">
      <c r="D266" s="96"/>
    </row>
    <row r="267" spans="4:4" x14ac:dyDescent="0.5">
      <c r="D267" s="96"/>
    </row>
    <row r="268" spans="4:4" x14ac:dyDescent="0.5">
      <c r="D268" s="96"/>
    </row>
    <row r="269" spans="4:4" x14ac:dyDescent="0.5">
      <c r="D269" s="96"/>
    </row>
    <row r="270" spans="4:4" x14ac:dyDescent="0.5">
      <c r="D270" s="96"/>
    </row>
    <row r="271" spans="4:4" x14ac:dyDescent="0.5">
      <c r="D271" s="96"/>
    </row>
    <row r="272" spans="4:4" x14ac:dyDescent="0.5">
      <c r="D272" s="96"/>
    </row>
    <row r="273" spans="4:4" x14ac:dyDescent="0.5">
      <c r="D273" s="96"/>
    </row>
    <row r="274" spans="4:4" x14ac:dyDescent="0.5">
      <c r="D274" s="96"/>
    </row>
    <row r="275" spans="4:4" x14ac:dyDescent="0.5">
      <c r="D275" s="96"/>
    </row>
    <row r="276" spans="4:4" x14ac:dyDescent="0.5">
      <c r="D276" s="96"/>
    </row>
    <row r="277" spans="4:4" x14ac:dyDescent="0.5">
      <c r="D277" s="96"/>
    </row>
    <row r="278" spans="4:4" x14ac:dyDescent="0.5">
      <c r="D278" s="96"/>
    </row>
    <row r="279" spans="4:4" x14ac:dyDescent="0.5">
      <c r="D279" s="96"/>
    </row>
    <row r="280" spans="4:4" x14ac:dyDescent="0.5">
      <c r="D280" s="96"/>
    </row>
    <row r="281" spans="4:4" x14ac:dyDescent="0.5">
      <c r="D281" s="96"/>
    </row>
    <row r="282" spans="4:4" x14ac:dyDescent="0.5">
      <c r="D282" s="96"/>
    </row>
    <row r="283" spans="4:4" x14ac:dyDescent="0.5">
      <c r="D283" s="96"/>
    </row>
    <row r="284" spans="4:4" x14ac:dyDescent="0.5">
      <c r="D284" s="96"/>
    </row>
    <row r="285" spans="4:4" x14ac:dyDescent="0.5">
      <c r="D285" s="96"/>
    </row>
    <row r="286" spans="4:4" x14ac:dyDescent="0.5">
      <c r="D286" s="96"/>
    </row>
    <row r="287" spans="4:4" x14ac:dyDescent="0.5">
      <c r="D287" s="96"/>
    </row>
    <row r="288" spans="4:4" x14ac:dyDescent="0.5">
      <c r="D288" s="96"/>
    </row>
    <row r="289" spans="4:4" x14ac:dyDescent="0.5">
      <c r="D289" s="96"/>
    </row>
    <row r="290" spans="4:4" x14ac:dyDescent="0.5">
      <c r="D290" s="96"/>
    </row>
    <row r="291" spans="4:4" x14ac:dyDescent="0.5">
      <c r="D291" s="96"/>
    </row>
    <row r="292" spans="4:4" x14ac:dyDescent="0.5">
      <c r="D292" s="96"/>
    </row>
    <row r="293" spans="4:4" x14ac:dyDescent="0.5">
      <c r="D293" s="96"/>
    </row>
    <row r="294" spans="4:4" x14ac:dyDescent="0.5">
      <c r="D294" s="96"/>
    </row>
    <row r="295" spans="4:4" x14ac:dyDescent="0.5">
      <c r="D295" s="96"/>
    </row>
    <row r="296" spans="4:4" x14ac:dyDescent="0.5">
      <c r="D296" s="96"/>
    </row>
    <row r="297" spans="4:4" x14ac:dyDescent="0.5">
      <c r="D297" s="96"/>
    </row>
    <row r="298" spans="4:4" x14ac:dyDescent="0.5">
      <c r="D298" s="96"/>
    </row>
    <row r="299" spans="4:4" x14ac:dyDescent="0.5">
      <c r="D299" s="96"/>
    </row>
    <row r="300" spans="4:4" x14ac:dyDescent="0.5">
      <c r="D300" s="96"/>
    </row>
    <row r="301" spans="4:4" x14ac:dyDescent="0.5">
      <c r="D301" s="96"/>
    </row>
    <row r="302" spans="4:4" x14ac:dyDescent="0.5">
      <c r="D302" s="96"/>
    </row>
    <row r="303" spans="4:4" x14ac:dyDescent="0.5">
      <c r="D303" s="96"/>
    </row>
    <row r="304" spans="4:4" x14ac:dyDescent="0.5">
      <c r="D304" s="96"/>
    </row>
    <row r="305" spans="4:4" x14ac:dyDescent="0.5">
      <c r="D305" s="96"/>
    </row>
    <row r="306" spans="4:4" x14ac:dyDescent="0.5">
      <c r="D306" s="96"/>
    </row>
    <row r="307" spans="4:4" x14ac:dyDescent="0.5">
      <c r="D307" s="96"/>
    </row>
    <row r="308" spans="4:4" x14ac:dyDescent="0.5">
      <c r="D308" s="96"/>
    </row>
    <row r="309" spans="4:4" x14ac:dyDescent="0.5">
      <c r="D309" s="96"/>
    </row>
    <row r="310" spans="4:4" x14ac:dyDescent="0.5">
      <c r="D310" s="96"/>
    </row>
    <row r="311" spans="4:4" x14ac:dyDescent="0.5">
      <c r="D311" s="96"/>
    </row>
    <row r="312" spans="4:4" x14ac:dyDescent="0.5">
      <c r="D312" s="96"/>
    </row>
    <row r="313" spans="4:4" x14ac:dyDescent="0.5">
      <c r="D313" s="96"/>
    </row>
    <row r="314" spans="4:4" x14ac:dyDescent="0.5">
      <c r="D314" s="96"/>
    </row>
    <row r="315" spans="4:4" x14ac:dyDescent="0.5">
      <c r="D315" s="96"/>
    </row>
    <row r="316" spans="4:4" x14ac:dyDescent="0.5">
      <c r="D316" s="96"/>
    </row>
    <row r="317" spans="4:4" x14ac:dyDescent="0.5">
      <c r="D317" s="96"/>
    </row>
    <row r="318" spans="4:4" x14ac:dyDescent="0.5">
      <c r="D318" s="96"/>
    </row>
    <row r="319" spans="4:4" x14ac:dyDescent="0.5">
      <c r="D319" s="96"/>
    </row>
    <row r="320" spans="4:4" x14ac:dyDescent="0.5">
      <c r="D320" s="96"/>
    </row>
    <row r="321" spans="4:4" x14ac:dyDescent="0.5">
      <c r="D321" s="96"/>
    </row>
    <row r="322" spans="4:4" x14ac:dyDescent="0.5">
      <c r="D322" s="96"/>
    </row>
    <row r="323" spans="4:4" x14ac:dyDescent="0.5">
      <c r="D323" s="96"/>
    </row>
    <row r="324" spans="4:4" x14ac:dyDescent="0.5">
      <c r="D324" s="96"/>
    </row>
    <row r="325" spans="4:4" x14ac:dyDescent="0.5">
      <c r="D325" s="96"/>
    </row>
    <row r="326" spans="4:4" x14ac:dyDescent="0.5">
      <c r="D326" s="96"/>
    </row>
    <row r="327" spans="4:4" x14ac:dyDescent="0.5">
      <c r="D327" s="96"/>
    </row>
    <row r="328" spans="4:4" x14ac:dyDescent="0.5">
      <c r="D328" s="96"/>
    </row>
    <row r="329" spans="4:4" x14ac:dyDescent="0.5">
      <c r="D329" s="96"/>
    </row>
    <row r="330" spans="4:4" x14ac:dyDescent="0.5">
      <c r="D330" s="96"/>
    </row>
    <row r="331" spans="4:4" x14ac:dyDescent="0.5">
      <c r="D331" s="96"/>
    </row>
    <row r="332" spans="4:4" x14ac:dyDescent="0.5">
      <c r="D332" s="96"/>
    </row>
    <row r="333" spans="4:4" x14ac:dyDescent="0.5">
      <c r="D333" s="96"/>
    </row>
    <row r="334" spans="4:4" x14ac:dyDescent="0.5">
      <c r="D334" s="96"/>
    </row>
    <row r="335" spans="4:4" x14ac:dyDescent="0.5">
      <c r="D335" s="96"/>
    </row>
    <row r="336" spans="4:4" x14ac:dyDescent="0.5">
      <c r="D336" s="96"/>
    </row>
    <row r="337" spans="4:4" x14ac:dyDescent="0.5">
      <c r="D337" s="96"/>
    </row>
    <row r="338" spans="4:4" x14ac:dyDescent="0.5">
      <c r="D338" s="96"/>
    </row>
    <row r="339" spans="4:4" x14ac:dyDescent="0.5">
      <c r="D339" s="96"/>
    </row>
    <row r="340" spans="4:4" x14ac:dyDescent="0.5">
      <c r="D340" s="96"/>
    </row>
    <row r="341" spans="4:4" x14ac:dyDescent="0.5">
      <c r="D341" s="96"/>
    </row>
    <row r="342" spans="4:4" x14ac:dyDescent="0.5">
      <c r="D342" s="96"/>
    </row>
    <row r="343" spans="4:4" x14ac:dyDescent="0.5">
      <c r="D343" s="96"/>
    </row>
    <row r="344" spans="4:4" x14ac:dyDescent="0.5">
      <c r="D344" s="96"/>
    </row>
    <row r="345" spans="4:4" x14ac:dyDescent="0.5">
      <c r="D345" s="96"/>
    </row>
    <row r="346" spans="4:4" x14ac:dyDescent="0.5">
      <c r="D346" s="96"/>
    </row>
    <row r="347" spans="4:4" x14ac:dyDescent="0.5">
      <c r="D347" s="96"/>
    </row>
    <row r="348" spans="4:4" x14ac:dyDescent="0.5">
      <c r="D348" s="96"/>
    </row>
    <row r="349" spans="4:4" x14ac:dyDescent="0.5">
      <c r="D349" s="96"/>
    </row>
    <row r="350" spans="4:4" x14ac:dyDescent="0.5">
      <c r="D350" s="96"/>
    </row>
    <row r="351" spans="4:4" x14ac:dyDescent="0.5">
      <c r="D351" s="96"/>
    </row>
    <row r="352" spans="4:4" x14ac:dyDescent="0.5">
      <c r="D352" s="96"/>
    </row>
    <row r="353" spans="4:4" x14ac:dyDescent="0.5">
      <c r="D353" s="96"/>
    </row>
    <row r="354" spans="4:4" x14ac:dyDescent="0.5">
      <c r="D354" s="96"/>
    </row>
    <row r="355" spans="4:4" x14ac:dyDescent="0.5">
      <c r="D355" s="96"/>
    </row>
    <row r="356" spans="4:4" x14ac:dyDescent="0.5">
      <c r="D356" s="96"/>
    </row>
    <row r="357" spans="4:4" x14ac:dyDescent="0.5">
      <c r="D357" s="96"/>
    </row>
    <row r="358" spans="4:4" x14ac:dyDescent="0.5">
      <c r="D358" s="96"/>
    </row>
    <row r="359" spans="4:4" x14ac:dyDescent="0.5">
      <c r="D359" s="96"/>
    </row>
    <row r="360" spans="4:4" x14ac:dyDescent="0.5">
      <c r="D360" s="96"/>
    </row>
    <row r="361" spans="4:4" x14ac:dyDescent="0.5">
      <c r="D361" s="96"/>
    </row>
    <row r="362" spans="4:4" x14ac:dyDescent="0.5">
      <c r="D362" s="96"/>
    </row>
    <row r="363" spans="4:4" x14ac:dyDescent="0.5">
      <c r="D363" s="96"/>
    </row>
    <row r="364" spans="4:4" x14ac:dyDescent="0.5">
      <c r="D364" s="96"/>
    </row>
    <row r="365" spans="4:4" x14ac:dyDescent="0.5">
      <c r="D365" s="96"/>
    </row>
    <row r="366" spans="4:4" x14ac:dyDescent="0.5">
      <c r="D366" s="96"/>
    </row>
    <row r="367" spans="4:4" x14ac:dyDescent="0.5">
      <c r="D367" s="96"/>
    </row>
    <row r="368" spans="4:4" x14ac:dyDescent="0.5">
      <c r="D368" s="96"/>
    </row>
    <row r="369" spans="4:4" x14ac:dyDescent="0.5">
      <c r="D369" s="96"/>
    </row>
    <row r="370" spans="4:4" x14ac:dyDescent="0.5">
      <c r="D370" s="96"/>
    </row>
    <row r="371" spans="4:4" x14ac:dyDescent="0.5">
      <c r="D371" s="96"/>
    </row>
    <row r="372" spans="4:4" x14ac:dyDescent="0.5">
      <c r="D372" s="96"/>
    </row>
    <row r="373" spans="4:4" x14ac:dyDescent="0.5">
      <c r="D373" s="96"/>
    </row>
    <row r="374" spans="4:4" x14ac:dyDescent="0.5">
      <c r="D374" s="96"/>
    </row>
    <row r="375" spans="4:4" x14ac:dyDescent="0.5">
      <c r="D375" s="96"/>
    </row>
    <row r="376" spans="4:4" x14ac:dyDescent="0.5">
      <c r="D376" s="96"/>
    </row>
    <row r="377" spans="4:4" x14ac:dyDescent="0.5">
      <c r="D377" s="96"/>
    </row>
    <row r="378" spans="4:4" x14ac:dyDescent="0.5">
      <c r="D378" s="96"/>
    </row>
    <row r="379" spans="4:4" x14ac:dyDescent="0.5">
      <c r="D379" s="96"/>
    </row>
    <row r="380" spans="4:4" x14ac:dyDescent="0.5">
      <c r="D380" s="96"/>
    </row>
    <row r="381" spans="4:4" x14ac:dyDescent="0.5">
      <c r="D381" s="96"/>
    </row>
    <row r="382" spans="4:4" x14ac:dyDescent="0.5">
      <c r="D382" s="96"/>
    </row>
    <row r="383" spans="4:4" x14ac:dyDescent="0.5">
      <c r="D383" s="96"/>
    </row>
    <row r="384" spans="4:4" x14ac:dyDescent="0.5">
      <c r="D384" s="96"/>
    </row>
    <row r="385" spans="4:4" x14ac:dyDescent="0.5">
      <c r="D385" s="96"/>
    </row>
    <row r="386" spans="4:4" x14ac:dyDescent="0.5">
      <c r="D386" s="96"/>
    </row>
    <row r="387" spans="4:4" x14ac:dyDescent="0.5">
      <c r="D387" s="96"/>
    </row>
    <row r="388" spans="4:4" x14ac:dyDescent="0.5">
      <c r="D388" s="96"/>
    </row>
    <row r="389" spans="4:4" x14ac:dyDescent="0.5">
      <c r="D389" s="96"/>
    </row>
    <row r="390" spans="4:4" x14ac:dyDescent="0.5">
      <c r="D390" s="96"/>
    </row>
    <row r="391" spans="4:4" x14ac:dyDescent="0.5">
      <c r="D391" s="96"/>
    </row>
    <row r="392" spans="4:4" x14ac:dyDescent="0.5">
      <c r="D392" s="96"/>
    </row>
    <row r="393" spans="4:4" x14ac:dyDescent="0.5">
      <c r="D393" s="96"/>
    </row>
    <row r="394" spans="4:4" x14ac:dyDescent="0.5">
      <c r="D394" s="96"/>
    </row>
    <row r="395" spans="4:4" x14ac:dyDescent="0.5">
      <c r="D395" s="96"/>
    </row>
    <row r="396" spans="4:4" x14ac:dyDescent="0.5">
      <c r="D396" s="96"/>
    </row>
    <row r="397" spans="4:4" x14ac:dyDescent="0.5">
      <c r="D397" s="96"/>
    </row>
    <row r="398" spans="4:4" x14ac:dyDescent="0.5">
      <c r="D398" s="96"/>
    </row>
    <row r="399" spans="4:4" x14ac:dyDescent="0.5">
      <c r="D399" s="96"/>
    </row>
    <row r="400" spans="4:4" x14ac:dyDescent="0.5">
      <c r="D400" s="96"/>
    </row>
    <row r="401" spans="4:4" x14ac:dyDescent="0.5">
      <c r="D401" s="96"/>
    </row>
    <row r="402" spans="4:4" x14ac:dyDescent="0.5">
      <c r="D402" s="96"/>
    </row>
    <row r="403" spans="4:4" x14ac:dyDescent="0.5">
      <c r="D403" s="96"/>
    </row>
    <row r="404" spans="4:4" x14ac:dyDescent="0.5">
      <c r="D404" s="96"/>
    </row>
    <row r="405" spans="4:4" x14ac:dyDescent="0.5">
      <c r="D405" s="96"/>
    </row>
    <row r="406" spans="4:4" x14ac:dyDescent="0.5">
      <c r="D406" s="96"/>
    </row>
    <row r="407" spans="4:4" x14ac:dyDescent="0.5">
      <c r="D407" s="96"/>
    </row>
    <row r="408" spans="4:4" x14ac:dyDescent="0.5">
      <c r="D408" s="96"/>
    </row>
    <row r="409" spans="4:4" x14ac:dyDescent="0.5">
      <c r="D409" s="96"/>
    </row>
    <row r="410" spans="4:4" x14ac:dyDescent="0.5">
      <c r="D410" s="96"/>
    </row>
    <row r="411" spans="4:4" x14ac:dyDescent="0.5">
      <c r="D411" s="96"/>
    </row>
    <row r="412" spans="4:4" x14ac:dyDescent="0.5">
      <c r="D412" s="96"/>
    </row>
    <row r="413" spans="4:4" x14ac:dyDescent="0.5">
      <c r="D413" s="96"/>
    </row>
    <row r="414" spans="4:4" x14ac:dyDescent="0.5">
      <c r="D414" s="96"/>
    </row>
    <row r="415" spans="4:4" x14ac:dyDescent="0.5">
      <c r="D415" s="96"/>
    </row>
    <row r="416" spans="4:4" x14ac:dyDescent="0.5">
      <c r="D416" s="96"/>
    </row>
    <row r="417" spans="4:4" x14ac:dyDescent="0.5">
      <c r="D417" s="96"/>
    </row>
    <row r="418" spans="4:4" x14ac:dyDescent="0.5">
      <c r="D418" s="96"/>
    </row>
    <row r="419" spans="4:4" x14ac:dyDescent="0.5">
      <c r="D419" s="96"/>
    </row>
    <row r="420" spans="4:4" x14ac:dyDescent="0.5">
      <c r="D420" s="96"/>
    </row>
    <row r="421" spans="4:4" x14ac:dyDescent="0.5">
      <c r="D421" s="96"/>
    </row>
    <row r="422" spans="4:4" x14ac:dyDescent="0.5">
      <c r="D422" s="96"/>
    </row>
    <row r="423" spans="4:4" x14ac:dyDescent="0.5">
      <c r="D423" s="96"/>
    </row>
    <row r="424" spans="4:4" x14ac:dyDescent="0.5">
      <c r="D424" s="96"/>
    </row>
    <row r="425" spans="4:4" x14ac:dyDescent="0.5">
      <c r="D425" s="96"/>
    </row>
    <row r="426" spans="4:4" x14ac:dyDescent="0.5">
      <c r="D426" s="96"/>
    </row>
    <row r="427" spans="4:4" x14ac:dyDescent="0.5">
      <c r="D427" s="96"/>
    </row>
    <row r="428" spans="4:4" x14ac:dyDescent="0.5">
      <c r="D428" s="96"/>
    </row>
    <row r="429" spans="4:4" x14ac:dyDescent="0.5">
      <c r="D429" s="96"/>
    </row>
    <row r="430" spans="4:4" x14ac:dyDescent="0.5">
      <c r="D430" s="96"/>
    </row>
    <row r="431" spans="4:4" x14ac:dyDescent="0.5">
      <c r="D431" s="96"/>
    </row>
    <row r="432" spans="4:4" x14ac:dyDescent="0.5">
      <c r="D432" s="96"/>
    </row>
    <row r="433" spans="4:4" x14ac:dyDescent="0.5">
      <c r="D433" s="96"/>
    </row>
    <row r="434" spans="4:4" x14ac:dyDescent="0.5">
      <c r="D434" s="96"/>
    </row>
    <row r="435" spans="4:4" x14ac:dyDescent="0.5">
      <c r="D435" s="96"/>
    </row>
    <row r="436" spans="4:4" x14ac:dyDescent="0.5">
      <c r="D436" s="96"/>
    </row>
    <row r="437" spans="4:4" x14ac:dyDescent="0.5">
      <c r="D437" s="96"/>
    </row>
    <row r="438" spans="4:4" x14ac:dyDescent="0.5">
      <c r="D438" s="96"/>
    </row>
    <row r="439" spans="4:4" x14ac:dyDescent="0.5">
      <c r="D439" s="96"/>
    </row>
    <row r="440" spans="4:4" x14ac:dyDescent="0.5">
      <c r="D440" s="96"/>
    </row>
    <row r="441" spans="4:4" x14ac:dyDescent="0.5">
      <c r="D441" s="96"/>
    </row>
    <row r="442" spans="4:4" x14ac:dyDescent="0.5">
      <c r="D442" s="96"/>
    </row>
    <row r="443" spans="4:4" x14ac:dyDescent="0.5">
      <c r="D443" s="96"/>
    </row>
    <row r="444" spans="4:4" x14ac:dyDescent="0.5">
      <c r="D444" s="96"/>
    </row>
    <row r="445" spans="4:4" x14ac:dyDescent="0.5">
      <c r="D445" s="96"/>
    </row>
    <row r="446" spans="4:4" x14ac:dyDescent="0.5">
      <c r="D446" s="96"/>
    </row>
    <row r="447" spans="4:4" x14ac:dyDescent="0.5">
      <c r="D447" s="96"/>
    </row>
    <row r="448" spans="4:4" x14ac:dyDescent="0.5">
      <c r="D448" s="96"/>
    </row>
    <row r="449" spans="4:4" x14ac:dyDescent="0.5">
      <c r="D449" s="96"/>
    </row>
    <row r="450" spans="4:4" x14ac:dyDescent="0.5">
      <c r="D450" s="96"/>
    </row>
    <row r="451" spans="4:4" x14ac:dyDescent="0.5">
      <c r="D451" s="96"/>
    </row>
    <row r="452" spans="4:4" x14ac:dyDescent="0.5">
      <c r="D452" s="96"/>
    </row>
    <row r="453" spans="4:4" x14ac:dyDescent="0.5">
      <c r="D453" s="96"/>
    </row>
    <row r="454" spans="4:4" x14ac:dyDescent="0.5">
      <c r="D454" s="96"/>
    </row>
    <row r="455" spans="4:4" x14ac:dyDescent="0.5">
      <c r="D455" s="96"/>
    </row>
    <row r="456" spans="4:4" x14ac:dyDescent="0.5">
      <c r="D456" s="96"/>
    </row>
    <row r="457" spans="4:4" x14ac:dyDescent="0.5">
      <c r="D457" s="96"/>
    </row>
    <row r="458" spans="4:4" x14ac:dyDescent="0.5">
      <c r="D458" s="96"/>
    </row>
    <row r="459" spans="4:4" x14ac:dyDescent="0.5">
      <c r="D459" s="96"/>
    </row>
    <row r="460" spans="4:4" x14ac:dyDescent="0.5">
      <c r="D460" s="96"/>
    </row>
    <row r="461" spans="4:4" x14ac:dyDescent="0.5">
      <c r="D461" s="96"/>
    </row>
    <row r="462" spans="4:4" x14ac:dyDescent="0.5">
      <c r="D462" s="96"/>
    </row>
    <row r="463" spans="4:4" x14ac:dyDescent="0.5">
      <c r="D463" s="96"/>
    </row>
    <row r="464" spans="4:4" x14ac:dyDescent="0.5">
      <c r="D464" s="96"/>
    </row>
    <row r="465" spans="4:4" x14ac:dyDescent="0.5">
      <c r="D465" s="96"/>
    </row>
    <row r="466" spans="4:4" x14ac:dyDescent="0.5">
      <c r="D466" s="96"/>
    </row>
    <row r="467" spans="4:4" x14ac:dyDescent="0.5">
      <c r="D467" s="96"/>
    </row>
    <row r="468" spans="4:4" x14ac:dyDescent="0.5">
      <c r="D468" s="96"/>
    </row>
    <row r="469" spans="4:4" x14ac:dyDescent="0.5">
      <c r="D469" s="96"/>
    </row>
    <row r="470" spans="4:4" x14ac:dyDescent="0.5">
      <c r="D470" s="96"/>
    </row>
    <row r="471" spans="4:4" x14ac:dyDescent="0.5">
      <c r="D471" s="96"/>
    </row>
    <row r="472" spans="4:4" x14ac:dyDescent="0.5">
      <c r="D472" s="96"/>
    </row>
    <row r="473" spans="4:4" x14ac:dyDescent="0.5">
      <c r="D473" s="96"/>
    </row>
    <row r="474" spans="4:4" x14ac:dyDescent="0.5">
      <c r="D474" s="96"/>
    </row>
    <row r="475" spans="4:4" x14ac:dyDescent="0.5">
      <c r="D475" s="96"/>
    </row>
    <row r="476" spans="4:4" x14ac:dyDescent="0.5">
      <c r="D476" s="96"/>
    </row>
    <row r="477" spans="4:4" x14ac:dyDescent="0.5">
      <c r="D477" s="96"/>
    </row>
    <row r="478" spans="4:4" x14ac:dyDescent="0.5">
      <c r="D478" s="96"/>
    </row>
    <row r="479" spans="4:4" x14ac:dyDescent="0.5">
      <c r="D479" s="96"/>
    </row>
    <row r="480" spans="4:4" x14ac:dyDescent="0.5">
      <c r="D480" s="96"/>
    </row>
    <row r="481" spans="4:4" x14ac:dyDescent="0.5">
      <c r="D481" s="96"/>
    </row>
    <row r="482" spans="4:4" x14ac:dyDescent="0.5">
      <c r="D482" s="96"/>
    </row>
    <row r="483" spans="4:4" x14ac:dyDescent="0.5">
      <c r="D483" s="96"/>
    </row>
    <row r="484" spans="4:4" x14ac:dyDescent="0.5">
      <c r="D484" s="96"/>
    </row>
    <row r="485" spans="4:4" x14ac:dyDescent="0.5">
      <c r="D485" s="96"/>
    </row>
    <row r="486" spans="4:4" x14ac:dyDescent="0.5">
      <c r="D486" s="96"/>
    </row>
    <row r="487" spans="4:4" x14ac:dyDescent="0.5">
      <c r="D487" s="96"/>
    </row>
    <row r="488" spans="4:4" x14ac:dyDescent="0.5">
      <c r="D488" s="96"/>
    </row>
    <row r="489" spans="4:4" x14ac:dyDescent="0.5">
      <c r="D489" s="96"/>
    </row>
    <row r="490" spans="4:4" x14ac:dyDescent="0.5">
      <c r="D490" s="96"/>
    </row>
    <row r="491" spans="4:4" x14ac:dyDescent="0.5">
      <c r="D491" s="96"/>
    </row>
    <row r="492" spans="4:4" x14ac:dyDescent="0.5">
      <c r="D492" s="96"/>
    </row>
    <row r="493" spans="4:4" x14ac:dyDescent="0.5">
      <c r="D493" s="96"/>
    </row>
    <row r="494" spans="4:4" x14ac:dyDescent="0.5">
      <c r="D494" s="96"/>
    </row>
    <row r="495" spans="4:4" x14ac:dyDescent="0.5">
      <c r="D495" s="96"/>
    </row>
    <row r="496" spans="4:4" x14ac:dyDescent="0.5">
      <c r="D496" s="96"/>
    </row>
    <row r="497" spans="4:4" x14ac:dyDescent="0.5">
      <c r="D497" s="96"/>
    </row>
    <row r="498" spans="4:4" x14ac:dyDescent="0.5">
      <c r="D498" s="96"/>
    </row>
    <row r="499" spans="4:4" x14ac:dyDescent="0.5">
      <c r="D499" s="96"/>
    </row>
    <row r="500" spans="4:4" x14ac:dyDescent="0.5">
      <c r="D500" s="96"/>
    </row>
    <row r="501" spans="4:4" x14ac:dyDescent="0.5">
      <c r="D501" s="96"/>
    </row>
    <row r="502" spans="4:4" x14ac:dyDescent="0.5">
      <c r="D502" s="96"/>
    </row>
    <row r="503" spans="4:4" x14ac:dyDescent="0.5">
      <c r="D503" s="96"/>
    </row>
    <row r="504" spans="4:4" x14ac:dyDescent="0.5">
      <c r="D504" s="96"/>
    </row>
    <row r="505" spans="4:4" x14ac:dyDescent="0.5">
      <c r="D505" s="96"/>
    </row>
    <row r="506" spans="4:4" x14ac:dyDescent="0.5">
      <c r="D506" s="96"/>
    </row>
    <row r="507" spans="4:4" x14ac:dyDescent="0.5">
      <c r="D507" s="96"/>
    </row>
    <row r="508" spans="4:4" x14ac:dyDescent="0.5">
      <c r="D508" s="96"/>
    </row>
    <row r="509" spans="4:4" x14ac:dyDescent="0.5">
      <c r="D509" s="96"/>
    </row>
    <row r="510" spans="4:4" x14ac:dyDescent="0.5">
      <c r="D510" s="96"/>
    </row>
    <row r="511" spans="4:4" x14ac:dyDescent="0.5">
      <c r="D511" s="96"/>
    </row>
    <row r="512" spans="4:4" x14ac:dyDescent="0.5">
      <c r="D512" s="96"/>
    </row>
    <row r="513" spans="4:4" x14ac:dyDescent="0.5">
      <c r="D513" s="96"/>
    </row>
    <row r="514" spans="4:4" x14ac:dyDescent="0.5">
      <c r="D514" s="96"/>
    </row>
    <row r="515" spans="4:4" x14ac:dyDescent="0.5">
      <c r="D515" s="96"/>
    </row>
    <row r="516" spans="4:4" x14ac:dyDescent="0.5">
      <c r="D516" s="96"/>
    </row>
    <row r="517" spans="4:4" x14ac:dyDescent="0.5">
      <c r="D517" s="96"/>
    </row>
    <row r="518" spans="4:4" x14ac:dyDescent="0.5">
      <c r="D518" s="96"/>
    </row>
    <row r="519" spans="4:4" x14ac:dyDescent="0.5">
      <c r="D519" s="96"/>
    </row>
    <row r="520" spans="4:4" x14ac:dyDescent="0.5">
      <c r="D520" s="96"/>
    </row>
    <row r="521" spans="4:4" x14ac:dyDescent="0.5">
      <c r="D521" s="96"/>
    </row>
    <row r="522" spans="4:4" x14ac:dyDescent="0.5">
      <c r="D522" s="96"/>
    </row>
    <row r="523" spans="4:4" x14ac:dyDescent="0.5">
      <c r="D523" s="96"/>
    </row>
    <row r="524" spans="4:4" x14ac:dyDescent="0.5">
      <c r="D524" s="96"/>
    </row>
    <row r="525" spans="4:4" x14ac:dyDescent="0.5">
      <c r="D525" s="96"/>
    </row>
    <row r="526" spans="4:4" x14ac:dyDescent="0.5">
      <c r="D526" s="96"/>
    </row>
    <row r="527" spans="4:4" x14ac:dyDescent="0.5">
      <c r="D527" s="96"/>
    </row>
    <row r="528" spans="4:4" x14ac:dyDescent="0.5">
      <c r="D528" s="96"/>
    </row>
    <row r="529" spans="4:4" x14ac:dyDescent="0.5">
      <c r="D529" s="96"/>
    </row>
    <row r="530" spans="4:4" x14ac:dyDescent="0.5">
      <c r="D530" s="96"/>
    </row>
    <row r="531" spans="4:4" x14ac:dyDescent="0.5">
      <c r="D531" s="96"/>
    </row>
    <row r="532" spans="4:4" x14ac:dyDescent="0.5">
      <c r="D532" s="96"/>
    </row>
    <row r="533" spans="4:4" x14ac:dyDescent="0.5">
      <c r="D533" s="96"/>
    </row>
    <row r="534" spans="4:4" x14ac:dyDescent="0.5">
      <c r="D534" s="96"/>
    </row>
    <row r="535" spans="4:4" x14ac:dyDescent="0.5">
      <c r="D535" s="96"/>
    </row>
    <row r="536" spans="4:4" x14ac:dyDescent="0.5">
      <c r="D536" s="96"/>
    </row>
    <row r="537" spans="4:4" x14ac:dyDescent="0.5">
      <c r="D537" s="96"/>
    </row>
    <row r="538" spans="4:4" x14ac:dyDescent="0.5">
      <c r="D538" s="96"/>
    </row>
    <row r="539" spans="4:4" x14ac:dyDescent="0.5">
      <c r="D539" s="96"/>
    </row>
    <row r="540" spans="4:4" x14ac:dyDescent="0.5">
      <c r="D540" s="96"/>
    </row>
    <row r="541" spans="4:4" x14ac:dyDescent="0.5">
      <c r="D541" s="96"/>
    </row>
    <row r="542" spans="4:4" x14ac:dyDescent="0.5">
      <c r="D542" s="96"/>
    </row>
    <row r="543" spans="4:4" x14ac:dyDescent="0.5">
      <c r="D543" s="96"/>
    </row>
    <row r="544" spans="4:4" x14ac:dyDescent="0.5">
      <c r="D544" s="96"/>
    </row>
    <row r="545" spans="4:4" x14ac:dyDescent="0.5">
      <c r="D545" s="96"/>
    </row>
    <row r="546" spans="4:4" x14ac:dyDescent="0.5">
      <c r="D546" s="96"/>
    </row>
    <row r="547" spans="4:4" x14ac:dyDescent="0.5">
      <c r="D547" s="96"/>
    </row>
    <row r="548" spans="4:4" x14ac:dyDescent="0.5">
      <c r="D548" s="96"/>
    </row>
    <row r="549" spans="4:4" x14ac:dyDescent="0.5">
      <c r="D549" s="96"/>
    </row>
    <row r="550" spans="4:4" x14ac:dyDescent="0.5">
      <c r="D550" s="96"/>
    </row>
    <row r="551" spans="4:4" x14ac:dyDescent="0.5">
      <c r="D551" s="96"/>
    </row>
    <row r="552" spans="4:4" x14ac:dyDescent="0.5">
      <c r="D552" s="96"/>
    </row>
    <row r="553" spans="4:4" x14ac:dyDescent="0.5">
      <c r="D553" s="96"/>
    </row>
    <row r="554" spans="4:4" x14ac:dyDescent="0.5">
      <c r="D554" s="96"/>
    </row>
    <row r="555" spans="4:4" x14ac:dyDescent="0.5">
      <c r="D555" s="96"/>
    </row>
    <row r="556" spans="4:4" x14ac:dyDescent="0.5">
      <c r="D556" s="96"/>
    </row>
    <row r="557" spans="4:4" x14ac:dyDescent="0.5">
      <c r="D557" s="96"/>
    </row>
    <row r="558" spans="4:4" x14ac:dyDescent="0.5">
      <c r="D558" s="96"/>
    </row>
    <row r="559" spans="4:4" x14ac:dyDescent="0.5">
      <c r="D559" s="96"/>
    </row>
    <row r="560" spans="4:4" x14ac:dyDescent="0.5">
      <c r="D560" s="96"/>
    </row>
    <row r="561" spans="4:4" x14ac:dyDescent="0.5">
      <c r="D561" s="96"/>
    </row>
    <row r="562" spans="4:4" x14ac:dyDescent="0.5">
      <c r="D562" s="96"/>
    </row>
    <row r="563" spans="4:4" x14ac:dyDescent="0.5">
      <c r="D563" s="96"/>
    </row>
    <row r="564" spans="4:4" x14ac:dyDescent="0.5">
      <c r="D564" s="96"/>
    </row>
    <row r="565" spans="4:4" x14ac:dyDescent="0.5">
      <c r="D565" s="96"/>
    </row>
    <row r="566" spans="4:4" x14ac:dyDescent="0.5">
      <c r="D566" s="96"/>
    </row>
    <row r="567" spans="4:4" x14ac:dyDescent="0.5">
      <c r="D567" s="96"/>
    </row>
    <row r="568" spans="4:4" x14ac:dyDescent="0.5">
      <c r="D568" s="96"/>
    </row>
    <row r="569" spans="4:4" x14ac:dyDescent="0.5">
      <c r="D569" s="96"/>
    </row>
    <row r="570" spans="4:4" x14ac:dyDescent="0.5">
      <c r="D570" s="96"/>
    </row>
    <row r="571" spans="4:4" x14ac:dyDescent="0.5">
      <c r="D571" s="96"/>
    </row>
    <row r="572" spans="4:4" x14ac:dyDescent="0.5">
      <c r="D572" s="96"/>
    </row>
    <row r="573" spans="4:4" x14ac:dyDescent="0.5">
      <c r="D573" s="96"/>
    </row>
    <row r="574" spans="4:4" x14ac:dyDescent="0.5">
      <c r="D574" s="96"/>
    </row>
    <row r="575" spans="4:4" x14ac:dyDescent="0.5">
      <c r="D575" s="96"/>
    </row>
    <row r="576" spans="4:4" x14ac:dyDescent="0.5">
      <c r="D576" s="96"/>
    </row>
    <row r="577" spans="4:4" x14ac:dyDescent="0.5">
      <c r="D577" s="96"/>
    </row>
    <row r="578" spans="4:4" x14ac:dyDescent="0.5">
      <c r="D578" s="96"/>
    </row>
    <row r="579" spans="4:4" x14ac:dyDescent="0.5">
      <c r="D579" s="96"/>
    </row>
    <row r="580" spans="4:4" x14ac:dyDescent="0.5">
      <c r="D580" s="96"/>
    </row>
    <row r="581" spans="4:4" x14ac:dyDescent="0.5">
      <c r="D581" s="96"/>
    </row>
    <row r="582" spans="4:4" x14ac:dyDescent="0.5">
      <c r="D582" s="96"/>
    </row>
    <row r="583" spans="4:4" x14ac:dyDescent="0.5">
      <c r="D583" s="96"/>
    </row>
    <row r="584" spans="4:4" x14ac:dyDescent="0.5">
      <c r="D584" s="96"/>
    </row>
    <row r="585" spans="4:4" x14ac:dyDescent="0.5">
      <c r="D585" s="96"/>
    </row>
    <row r="586" spans="4:4" x14ac:dyDescent="0.5">
      <c r="D586" s="96"/>
    </row>
    <row r="587" spans="4:4" x14ac:dyDescent="0.5">
      <c r="D587" s="96"/>
    </row>
    <row r="588" spans="4:4" x14ac:dyDescent="0.5">
      <c r="D588" s="96"/>
    </row>
    <row r="589" spans="4:4" x14ac:dyDescent="0.5">
      <c r="D589" s="96"/>
    </row>
    <row r="590" spans="4:4" x14ac:dyDescent="0.5">
      <c r="D590" s="96"/>
    </row>
    <row r="591" spans="4:4" x14ac:dyDescent="0.5">
      <c r="D591" s="96"/>
    </row>
    <row r="592" spans="4:4" x14ac:dyDescent="0.5">
      <c r="D592" s="96"/>
    </row>
    <row r="593" spans="4:4" x14ac:dyDescent="0.5">
      <c r="D593" s="96"/>
    </row>
    <row r="594" spans="4:4" x14ac:dyDescent="0.5">
      <c r="D594" s="96"/>
    </row>
    <row r="595" spans="4:4" x14ac:dyDescent="0.5">
      <c r="D595" s="96"/>
    </row>
    <row r="596" spans="4:4" x14ac:dyDescent="0.5">
      <c r="D596" s="96"/>
    </row>
    <row r="597" spans="4:4" x14ac:dyDescent="0.5">
      <c r="D597" s="96"/>
    </row>
    <row r="598" spans="4:4" x14ac:dyDescent="0.5">
      <c r="D598" s="96"/>
    </row>
    <row r="599" spans="4:4" x14ac:dyDescent="0.5">
      <c r="D599" s="96"/>
    </row>
    <row r="600" spans="4:4" x14ac:dyDescent="0.5">
      <c r="D600" s="96"/>
    </row>
    <row r="601" spans="4:4" x14ac:dyDescent="0.5">
      <c r="D601" s="96"/>
    </row>
    <row r="602" spans="4:4" x14ac:dyDescent="0.5">
      <c r="D602" s="96"/>
    </row>
    <row r="603" spans="4:4" x14ac:dyDescent="0.5">
      <c r="D603" s="96"/>
    </row>
    <row r="604" spans="4:4" x14ac:dyDescent="0.5">
      <c r="D604" s="96"/>
    </row>
    <row r="605" spans="4:4" x14ac:dyDescent="0.5">
      <c r="D605" s="96"/>
    </row>
    <row r="606" spans="4:4" x14ac:dyDescent="0.5">
      <c r="D606" s="96"/>
    </row>
    <row r="607" spans="4:4" x14ac:dyDescent="0.5">
      <c r="D607" s="96"/>
    </row>
    <row r="608" spans="4:4" x14ac:dyDescent="0.5">
      <c r="D608" s="96"/>
    </row>
    <row r="609" spans="4:4" x14ac:dyDescent="0.5">
      <c r="D609" s="96"/>
    </row>
    <row r="610" spans="4:4" x14ac:dyDescent="0.5">
      <c r="D610" s="96"/>
    </row>
    <row r="611" spans="4:4" x14ac:dyDescent="0.5">
      <c r="D611" s="96"/>
    </row>
    <row r="612" spans="4:4" x14ac:dyDescent="0.5">
      <c r="D612" s="96"/>
    </row>
    <row r="613" spans="4:4" x14ac:dyDescent="0.5">
      <c r="D613" s="96"/>
    </row>
    <row r="614" spans="4:4" x14ac:dyDescent="0.5">
      <c r="D614" s="96"/>
    </row>
    <row r="615" spans="4:4" x14ac:dyDescent="0.5">
      <c r="D615" s="96"/>
    </row>
    <row r="616" spans="4:4" x14ac:dyDescent="0.5">
      <c r="D616" s="96"/>
    </row>
    <row r="617" spans="4:4" x14ac:dyDescent="0.5">
      <c r="D617" s="96"/>
    </row>
    <row r="618" spans="4:4" x14ac:dyDescent="0.5">
      <c r="D618" s="96"/>
    </row>
    <row r="619" spans="4:4" x14ac:dyDescent="0.5">
      <c r="D619" s="96"/>
    </row>
    <row r="620" spans="4:4" x14ac:dyDescent="0.5">
      <c r="D620" s="96"/>
    </row>
    <row r="621" spans="4:4" x14ac:dyDescent="0.5">
      <c r="D621" s="96"/>
    </row>
    <row r="622" spans="4:4" x14ac:dyDescent="0.5">
      <c r="D622" s="96"/>
    </row>
    <row r="623" spans="4:4" x14ac:dyDescent="0.5">
      <c r="D623" s="96"/>
    </row>
    <row r="624" spans="4:4" x14ac:dyDescent="0.5">
      <c r="D624" s="96"/>
    </row>
    <row r="625" spans="4:4" x14ac:dyDescent="0.5">
      <c r="D625" s="96"/>
    </row>
    <row r="626" spans="4:4" x14ac:dyDescent="0.5">
      <c r="D626" s="96"/>
    </row>
    <row r="627" spans="4:4" x14ac:dyDescent="0.5">
      <c r="D627" s="96"/>
    </row>
    <row r="628" spans="4:4" x14ac:dyDescent="0.5">
      <c r="D628" s="96"/>
    </row>
    <row r="629" spans="4:4" x14ac:dyDescent="0.5">
      <c r="D629" s="96"/>
    </row>
    <row r="630" spans="4:4" x14ac:dyDescent="0.5">
      <c r="D630" s="96"/>
    </row>
    <row r="631" spans="4:4" x14ac:dyDescent="0.5">
      <c r="D631" s="96"/>
    </row>
    <row r="632" spans="4:4" x14ac:dyDescent="0.5">
      <c r="D632" s="96"/>
    </row>
    <row r="633" spans="4:4" x14ac:dyDescent="0.5">
      <c r="D633" s="96"/>
    </row>
    <row r="634" spans="4:4" x14ac:dyDescent="0.5">
      <c r="D634" s="96"/>
    </row>
    <row r="635" spans="4:4" x14ac:dyDescent="0.5">
      <c r="D635" s="96"/>
    </row>
    <row r="636" spans="4:4" x14ac:dyDescent="0.5">
      <c r="D636" s="96"/>
    </row>
    <row r="637" spans="4:4" x14ac:dyDescent="0.5">
      <c r="D637" s="96"/>
    </row>
    <row r="638" spans="4:4" x14ac:dyDescent="0.5">
      <c r="D638" s="96"/>
    </row>
    <row r="639" spans="4:4" x14ac:dyDescent="0.5">
      <c r="D639" s="96"/>
    </row>
    <row r="640" spans="4:4" x14ac:dyDescent="0.5">
      <c r="D640" s="96"/>
    </row>
    <row r="641" spans="4:4" x14ac:dyDescent="0.5">
      <c r="D641" s="96"/>
    </row>
    <row r="642" spans="4:4" x14ac:dyDescent="0.5">
      <c r="D642" s="96"/>
    </row>
    <row r="643" spans="4:4" x14ac:dyDescent="0.5">
      <c r="D643" s="96"/>
    </row>
    <row r="644" spans="4:4" x14ac:dyDescent="0.5">
      <c r="D644" s="96"/>
    </row>
    <row r="645" spans="4:4" x14ac:dyDescent="0.5">
      <c r="D645" s="96"/>
    </row>
    <row r="646" spans="4:4" x14ac:dyDescent="0.5">
      <c r="D646" s="96"/>
    </row>
    <row r="647" spans="4:4" x14ac:dyDescent="0.5">
      <c r="D647" s="96"/>
    </row>
    <row r="648" spans="4:4" x14ac:dyDescent="0.5">
      <c r="D648" s="96"/>
    </row>
    <row r="649" spans="4:4" x14ac:dyDescent="0.5">
      <c r="D649" s="96"/>
    </row>
    <row r="650" spans="4:4" x14ac:dyDescent="0.5">
      <c r="D650" s="96"/>
    </row>
    <row r="651" spans="4:4" x14ac:dyDescent="0.5">
      <c r="D651" s="96"/>
    </row>
    <row r="652" spans="4:4" x14ac:dyDescent="0.5">
      <c r="D652" s="96"/>
    </row>
    <row r="653" spans="4:4" x14ac:dyDescent="0.5">
      <c r="D653" s="96"/>
    </row>
    <row r="654" spans="4:4" x14ac:dyDescent="0.5">
      <c r="D654" s="96"/>
    </row>
    <row r="655" spans="4:4" x14ac:dyDescent="0.5">
      <c r="D655" s="96"/>
    </row>
    <row r="656" spans="4:4" x14ac:dyDescent="0.5">
      <c r="D656" s="96"/>
    </row>
    <row r="657" spans="4:4" x14ac:dyDescent="0.5">
      <c r="D657" s="96"/>
    </row>
    <row r="658" spans="4:4" x14ac:dyDescent="0.5">
      <c r="D658" s="96"/>
    </row>
    <row r="659" spans="4:4" x14ac:dyDescent="0.5">
      <c r="D659" s="96"/>
    </row>
    <row r="660" spans="4:4" x14ac:dyDescent="0.5">
      <c r="D660" s="96"/>
    </row>
    <row r="661" spans="4:4" x14ac:dyDescent="0.5">
      <c r="D661" s="96"/>
    </row>
    <row r="662" spans="4:4" x14ac:dyDescent="0.5">
      <c r="D662" s="96"/>
    </row>
    <row r="663" spans="4:4" x14ac:dyDescent="0.5">
      <c r="D663" s="96"/>
    </row>
    <row r="664" spans="4:4" x14ac:dyDescent="0.5">
      <c r="D664" s="96"/>
    </row>
    <row r="665" spans="4:4" x14ac:dyDescent="0.5">
      <c r="D665" s="96"/>
    </row>
    <row r="666" spans="4:4" x14ac:dyDescent="0.5">
      <c r="D666" s="96"/>
    </row>
    <row r="667" spans="4:4" x14ac:dyDescent="0.5">
      <c r="D667" s="96"/>
    </row>
    <row r="668" spans="4:4" x14ac:dyDescent="0.5">
      <c r="D668" s="96"/>
    </row>
    <row r="669" spans="4:4" x14ac:dyDescent="0.5">
      <c r="D669" s="96"/>
    </row>
    <row r="670" spans="4:4" x14ac:dyDescent="0.5">
      <c r="D670" s="96"/>
    </row>
    <row r="671" spans="4:4" x14ac:dyDescent="0.5">
      <c r="D671" s="96"/>
    </row>
    <row r="672" spans="4:4" x14ac:dyDescent="0.5">
      <c r="D672" s="96"/>
    </row>
    <row r="673" spans="4:4" x14ac:dyDescent="0.5">
      <c r="D673" s="96"/>
    </row>
    <row r="674" spans="4:4" x14ac:dyDescent="0.5">
      <c r="D674" s="96"/>
    </row>
    <row r="675" spans="4:4" x14ac:dyDescent="0.5">
      <c r="D675" s="96"/>
    </row>
    <row r="676" spans="4:4" x14ac:dyDescent="0.5">
      <c r="D676" s="96"/>
    </row>
    <row r="677" spans="4:4" x14ac:dyDescent="0.5">
      <c r="D677" s="96"/>
    </row>
    <row r="678" spans="4:4" x14ac:dyDescent="0.5">
      <c r="D678" s="96"/>
    </row>
    <row r="679" spans="4:4" x14ac:dyDescent="0.5">
      <c r="D679" s="96"/>
    </row>
    <row r="680" spans="4:4" x14ac:dyDescent="0.5">
      <c r="D680" s="96"/>
    </row>
    <row r="681" spans="4:4" x14ac:dyDescent="0.5">
      <c r="D681" s="96"/>
    </row>
    <row r="682" spans="4:4" x14ac:dyDescent="0.5">
      <c r="D682" s="96"/>
    </row>
    <row r="683" spans="4:4" x14ac:dyDescent="0.5">
      <c r="D683" s="96"/>
    </row>
    <row r="684" spans="4:4" x14ac:dyDescent="0.5">
      <c r="D684" s="96"/>
    </row>
    <row r="685" spans="4:4" x14ac:dyDescent="0.5">
      <c r="D685" s="96"/>
    </row>
    <row r="686" spans="4:4" x14ac:dyDescent="0.5">
      <c r="D686" s="96"/>
    </row>
    <row r="687" spans="4:4" x14ac:dyDescent="0.5">
      <c r="D687" s="96"/>
    </row>
    <row r="688" spans="4:4" x14ac:dyDescent="0.5">
      <c r="D688" s="96"/>
    </row>
    <row r="689" spans="4:4" x14ac:dyDescent="0.5">
      <c r="D689" s="96"/>
    </row>
    <row r="690" spans="4:4" x14ac:dyDescent="0.5">
      <c r="D690" s="96"/>
    </row>
    <row r="691" spans="4:4" x14ac:dyDescent="0.5">
      <c r="D691" s="96"/>
    </row>
    <row r="692" spans="4:4" x14ac:dyDescent="0.5">
      <c r="D692" s="96"/>
    </row>
    <row r="693" spans="4:4" x14ac:dyDescent="0.5">
      <c r="D693" s="96"/>
    </row>
    <row r="694" spans="4:4" x14ac:dyDescent="0.5">
      <c r="D694" s="96"/>
    </row>
    <row r="695" spans="4:4" x14ac:dyDescent="0.5">
      <c r="D695" s="96"/>
    </row>
    <row r="696" spans="4:4" x14ac:dyDescent="0.5">
      <c r="D696" s="96"/>
    </row>
    <row r="697" spans="4:4" x14ac:dyDescent="0.5">
      <c r="D697" s="96"/>
    </row>
    <row r="698" spans="4:4" x14ac:dyDescent="0.5">
      <c r="D698" s="96"/>
    </row>
    <row r="699" spans="4:4" x14ac:dyDescent="0.5">
      <c r="D699" s="96"/>
    </row>
    <row r="700" spans="4:4" x14ac:dyDescent="0.5">
      <c r="D700" s="96"/>
    </row>
    <row r="701" spans="4:4" x14ac:dyDescent="0.5">
      <c r="D701" s="96"/>
    </row>
    <row r="702" spans="4:4" x14ac:dyDescent="0.5">
      <c r="D702" s="96"/>
    </row>
    <row r="703" spans="4:4" x14ac:dyDescent="0.5">
      <c r="D703" s="96"/>
    </row>
    <row r="704" spans="4:4" x14ac:dyDescent="0.5">
      <c r="D704" s="96"/>
    </row>
    <row r="705" spans="4:4" x14ac:dyDescent="0.5">
      <c r="D705" s="96"/>
    </row>
    <row r="706" spans="4:4" x14ac:dyDescent="0.5">
      <c r="D706" s="96"/>
    </row>
    <row r="707" spans="4:4" x14ac:dyDescent="0.5">
      <c r="D707" s="96"/>
    </row>
    <row r="708" spans="4:4" x14ac:dyDescent="0.5">
      <c r="D708" s="96"/>
    </row>
    <row r="709" spans="4:4" x14ac:dyDescent="0.5">
      <c r="D709" s="96"/>
    </row>
    <row r="710" spans="4:4" x14ac:dyDescent="0.5">
      <c r="D710" s="96"/>
    </row>
    <row r="711" spans="4:4" x14ac:dyDescent="0.5">
      <c r="D711" s="96"/>
    </row>
    <row r="712" spans="4:4" x14ac:dyDescent="0.5">
      <c r="D712" s="96"/>
    </row>
    <row r="713" spans="4:4" x14ac:dyDescent="0.5">
      <c r="D713" s="96"/>
    </row>
    <row r="714" spans="4:4" x14ac:dyDescent="0.5">
      <c r="D714" s="96"/>
    </row>
    <row r="715" spans="4:4" x14ac:dyDescent="0.5">
      <c r="D715" s="96"/>
    </row>
    <row r="716" spans="4:4" x14ac:dyDescent="0.5">
      <c r="D716" s="96"/>
    </row>
    <row r="717" spans="4:4" x14ac:dyDescent="0.5">
      <c r="D717" s="96"/>
    </row>
    <row r="718" spans="4:4" x14ac:dyDescent="0.5">
      <c r="D718" s="96"/>
    </row>
    <row r="719" spans="4:4" x14ac:dyDescent="0.5">
      <c r="D719" s="96"/>
    </row>
    <row r="720" spans="4:4" x14ac:dyDescent="0.5">
      <c r="D720" s="96"/>
    </row>
    <row r="721" spans="4:4" x14ac:dyDescent="0.5">
      <c r="D721" s="96"/>
    </row>
    <row r="722" spans="4:4" x14ac:dyDescent="0.5">
      <c r="D722" s="96"/>
    </row>
    <row r="723" spans="4:4" x14ac:dyDescent="0.5">
      <c r="D723" s="96"/>
    </row>
    <row r="724" spans="4:4" x14ac:dyDescent="0.5">
      <c r="D724" s="96"/>
    </row>
    <row r="725" spans="4:4" x14ac:dyDescent="0.5">
      <c r="D725" s="96"/>
    </row>
    <row r="726" spans="4:4" x14ac:dyDescent="0.5">
      <c r="D726" s="96"/>
    </row>
    <row r="727" spans="4:4" x14ac:dyDescent="0.5">
      <c r="D727" s="96"/>
    </row>
    <row r="728" spans="4:4" x14ac:dyDescent="0.5">
      <c r="D728" s="96"/>
    </row>
    <row r="729" spans="4:4" x14ac:dyDescent="0.5">
      <c r="D729" s="96"/>
    </row>
    <row r="730" spans="4:4" x14ac:dyDescent="0.5">
      <c r="D730" s="96"/>
    </row>
    <row r="731" spans="4:4" x14ac:dyDescent="0.5">
      <c r="D731" s="96"/>
    </row>
    <row r="732" spans="4:4" x14ac:dyDescent="0.5">
      <c r="D732" s="96"/>
    </row>
    <row r="733" spans="4:4" x14ac:dyDescent="0.5">
      <c r="D733" s="96"/>
    </row>
    <row r="734" spans="4:4" x14ac:dyDescent="0.5">
      <c r="D734" s="96"/>
    </row>
    <row r="735" spans="4:4" x14ac:dyDescent="0.5">
      <c r="D735" s="96"/>
    </row>
    <row r="736" spans="4:4" x14ac:dyDescent="0.5">
      <c r="D736" s="96"/>
    </row>
    <row r="737" spans="4:4" x14ac:dyDescent="0.5">
      <c r="D737" s="96"/>
    </row>
    <row r="738" spans="4:4" x14ac:dyDescent="0.5">
      <c r="D738" s="96"/>
    </row>
    <row r="739" spans="4:4" x14ac:dyDescent="0.5">
      <c r="D739" s="96"/>
    </row>
    <row r="740" spans="4:4" x14ac:dyDescent="0.5">
      <c r="D740" s="96"/>
    </row>
    <row r="741" spans="4:4" x14ac:dyDescent="0.5">
      <c r="D741" s="96"/>
    </row>
    <row r="742" spans="4:4" x14ac:dyDescent="0.5">
      <c r="D742" s="96"/>
    </row>
    <row r="743" spans="4:4" x14ac:dyDescent="0.5">
      <c r="D743" s="96"/>
    </row>
    <row r="744" spans="4:4" x14ac:dyDescent="0.5">
      <c r="D744" s="96"/>
    </row>
    <row r="745" spans="4:4" x14ac:dyDescent="0.5">
      <c r="D745" s="96"/>
    </row>
    <row r="746" spans="4:4" x14ac:dyDescent="0.5">
      <c r="D746" s="96"/>
    </row>
    <row r="747" spans="4:4" x14ac:dyDescent="0.5">
      <c r="D747" s="96"/>
    </row>
    <row r="748" spans="4:4" x14ac:dyDescent="0.5">
      <c r="D748" s="96"/>
    </row>
    <row r="749" spans="4:4" x14ac:dyDescent="0.5">
      <c r="D749" s="96"/>
    </row>
    <row r="750" spans="4:4" x14ac:dyDescent="0.5">
      <c r="D750" s="96"/>
    </row>
    <row r="751" spans="4:4" x14ac:dyDescent="0.5">
      <c r="D751" s="96"/>
    </row>
    <row r="752" spans="4:4" x14ac:dyDescent="0.5">
      <c r="D752" s="96"/>
    </row>
    <row r="753" spans="4:4" x14ac:dyDescent="0.5">
      <c r="D753" s="96"/>
    </row>
    <row r="754" spans="4:4" x14ac:dyDescent="0.5">
      <c r="D754" s="96"/>
    </row>
    <row r="755" spans="4:4" x14ac:dyDescent="0.5">
      <c r="D755" s="96"/>
    </row>
    <row r="756" spans="4:4" x14ac:dyDescent="0.5">
      <c r="D756" s="96"/>
    </row>
    <row r="757" spans="4:4" x14ac:dyDescent="0.5">
      <c r="D757" s="96"/>
    </row>
    <row r="758" spans="4:4" x14ac:dyDescent="0.5">
      <c r="D758" s="96"/>
    </row>
    <row r="759" spans="4:4" x14ac:dyDescent="0.5">
      <c r="D759" s="96"/>
    </row>
    <row r="760" spans="4:4" x14ac:dyDescent="0.5">
      <c r="D760" s="96"/>
    </row>
    <row r="761" spans="4:4" x14ac:dyDescent="0.5">
      <c r="D761" s="96"/>
    </row>
    <row r="762" spans="4:4" x14ac:dyDescent="0.5">
      <c r="D762" s="96"/>
    </row>
    <row r="763" spans="4:4" x14ac:dyDescent="0.5">
      <c r="D763" s="96"/>
    </row>
    <row r="764" spans="4:4" x14ac:dyDescent="0.5">
      <c r="D764" s="96"/>
    </row>
    <row r="765" spans="4:4" x14ac:dyDescent="0.5">
      <c r="D765" s="96"/>
    </row>
    <row r="766" spans="4:4" x14ac:dyDescent="0.5">
      <c r="D766" s="96"/>
    </row>
    <row r="767" spans="4:4" x14ac:dyDescent="0.5">
      <c r="D767" s="96"/>
    </row>
    <row r="768" spans="4:4" x14ac:dyDescent="0.5">
      <c r="D768" s="96"/>
    </row>
    <row r="769" spans="4:4" x14ac:dyDescent="0.5">
      <c r="D769" s="96"/>
    </row>
    <row r="770" spans="4:4" x14ac:dyDescent="0.5">
      <c r="D770" s="96"/>
    </row>
    <row r="771" spans="4:4" x14ac:dyDescent="0.5">
      <c r="D771" s="96"/>
    </row>
    <row r="772" spans="4:4" x14ac:dyDescent="0.5">
      <c r="D772" s="96"/>
    </row>
    <row r="773" spans="4:4" x14ac:dyDescent="0.5">
      <c r="D773" s="96"/>
    </row>
    <row r="774" spans="4:4" x14ac:dyDescent="0.5">
      <c r="D774" s="96"/>
    </row>
    <row r="775" spans="4:4" x14ac:dyDescent="0.5">
      <c r="D775" s="96"/>
    </row>
    <row r="776" spans="4:4" x14ac:dyDescent="0.5">
      <c r="D776" s="96"/>
    </row>
    <row r="777" spans="4:4" x14ac:dyDescent="0.5">
      <c r="D777" s="96"/>
    </row>
    <row r="778" spans="4:4" x14ac:dyDescent="0.5">
      <c r="D778" s="96"/>
    </row>
    <row r="779" spans="4:4" x14ac:dyDescent="0.5">
      <c r="D779" s="96"/>
    </row>
    <row r="780" spans="4:4" x14ac:dyDescent="0.5">
      <c r="D780" s="96"/>
    </row>
    <row r="781" spans="4:4" x14ac:dyDescent="0.5">
      <c r="D781" s="96"/>
    </row>
    <row r="782" spans="4:4" x14ac:dyDescent="0.5">
      <c r="D782" s="96"/>
    </row>
    <row r="783" spans="4:4" x14ac:dyDescent="0.5">
      <c r="D783" s="96"/>
    </row>
    <row r="784" spans="4:4" x14ac:dyDescent="0.5">
      <c r="D784" s="96"/>
    </row>
    <row r="785" spans="4:4" x14ac:dyDescent="0.5">
      <c r="D785" s="96"/>
    </row>
    <row r="786" spans="4:4" x14ac:dyDescent="0.5">
      <c r="D786" s="96"/>
    </row>
    <row r="787" spans="4:4" x14ac:dyDescent="0.5">
      <c r="D787" s="96"/>
    </row>
    <row r="788" spans="4:4" x14ac:dyDescent="0.5">
      <c r="D788" s="96"/>
    </row>
    <row r="789" spans="4:4" x14ac:dyDescent="0.5">
      <c r="D789" s="96"/>
    </row>
    <row r="790" spans="4:4" x14ac:dyDescent="0.5">
      <c r="D790" s="96"/>
    </row>
    <row r="791" spans="4:4" x14ac:dyDescent="0.5">
      <c r="D791" s="96"/>
    </row>
    <row r="792" spans="4:4" x14ac:dyDescent="0.5">
      <c r="D792" s="96"/>
    </row>
    <row r="793" spans="4:4" x14ac:dyDescent="0.5">
      <c r="D793" s="96"/>
    </row>
    <row r="794" spans="4:4" x14ac:dyDescent="0.5">
      <c r="D794" s="96"/>
    </row>
    <row r="795" spans="4:4" x14ac:dyDescent="0.5">
      <c r="D795" s="96"/>
    </row>
    <row r="796" spans="4:4" x14ac:dyDescent="0.5">
      <c r="D796" s="96"/>
    </row>
    <row r="797" spans="4:4" x14ac:dyDescent="0.5">
      <c r="D797" s="96"/>
    </row>
    <row r="798" spans="4:4" x14ac:dyDescent="0.5">
      <c r="D798" s="96"/>
    </row>
    <row r="799" spans="4:4" x14ac:dyDescent="0.5">
      <c r="D799" s="96"/>
    </row>
    <row r="800" spans="4:4" x14ac:dyDescent="0.5">
      <c r="D800" s="96"/>
    </row>
    <row r="801" spans="4:4" x14ac:dyDescent="0.5">
      <c r="D801" s="96"/>
    </row>
    <row r="802" spans="4:4" x14ac:dyDescent="0.5">
      <c r="D802" s="96"/>
    </row>
    <row r="803" spans="4:4" x14ac:dyDescent="0.5">
      <c r="D803" s="96"/>
    </row>
    <row r="804" spans="4:4" x14ac:dyDescent="0.5">
      <c r="D804" s="96"/>
    </row>
    <row r="805" spans="4:4" x14ac:dyDescent="0.5">
      <c r="D805" s="96"/>
    </row>
    <row r="806" spans="4:4" x14ac:dyDescent="0.5">
      <c r="D806" s="96"/>
    </row>
    <row r="807" spans="4:4" x14ac:dyDescent="0.5">
      <c r="D807" s="96"/>
    </row>
    <row r="808" spans="4:4" x14ac:dyDescent="0.5">
      <c r="D808" s="96"/>
    </row>
    <row r="809" spans="4:4" x14ac:dyDescent="0.5">
      <c r="D809" s="96"/>
    </row>
    <row r="810" spans="4:4" x14ac:dyDescent="0.5">
      <c r="D810" s="96"/>
    </row>
    <row r="811" spans="4:4" x14ac:dyDescent="0.5">
      <c r="D811" s="96"/>
    </row>
    <row r="812" spans="4:4" x14ac:dyDescent="0.5">
      <c r="D812" s="96"/>
    </row>
    <row r="813" spans="4:4" x14ac:dyDescent="0.5">
      <c r="D813" s="96"/>
    </row>
    <row r="814" spans="4:4" x14ac:dyDescent="0.5">
      <c r="D814" s="96"/>
    </row>
    <row r="815" spans="4:4" x14ac:dyDescent="0.5">
      <c r="D815" s="96"/>
    </row>
    <row r="816" spans="4:4" x14ac:dyDescent="0.5">
      <c r="D816" s="96"/>
    </row>
    <row r="817" spans="4:4" x14ac:dyDescent="0.5">
      <c r="D817" s="96"/>
    </row>
    <row r="818" spans="4:4" x14ac:dyDescent="0.5">
      <c r="D818" s="96"/>
    </row>
    <row r="819" spans="4:4" x14ac:dyDescent="0.5">
      <c r="D819" s="96"/>
    </row>
    <row r="820" spans="4:4" x14ac:dyDescent="0.5">
      <c r="D820" s="96"/>
    </row>
    <row r="821" spans="4:4" x14ac:dyDescent="0.5">
      <c r="D821" s="96"/>
    </row>
    <row r="822" spans="4:4" x14ac:dyDescent="0.5">
      <c r="D822" s="96"/>
    </row>
    <row r="823" spans="4:4" x14ac:dyDescent="0.5">
      <c r="D823" s="96"/>
    </row>
    <row r="824" spans="4:4" x14ac:dyDescent="0.5">
      <c r="D824" s="96"/>
    </row>
    <row r="825" spans="4:4" x14ac:dyDescent="0.5">
      <c r="D825" s="96"/>
    </row>
    <row r="826" spans="4:4" x14ac:dyDescent="0.5">
      <c r="D826" s="96"/>
    </row>
    <row r="827" spans="4:4" x14ac:dyDescent="0.5">
      <c r="D827" s="96"/>
    </row>
    <row r="828" spans="4:4" x14ac:dyDescent="0.5">
      <c r="D828" s="96"/>
    </row>
    <row r="829" spans="4:4" x14ac:dyDescent="0.5">
      <c r="D829" s="96"/>
    </row>
    <row r="830" spans="4:4" x14ac:dyDescent="0.5">
      <c r="D830" s="96"/>
    </row>
    <row r="831" spans="4:4" x14ac:dyDescent="0.5">
      <c r="D831" s="96"/>
    </row>
    <row r="832" spans="4:4" x14ac:dyDescent="0.5">
      <c r="D832" s="96"/>
    </row>
    <row r="833" spans="4:4" x14ac:dyDescent="0.5">
      <c r="D833" s="96"/>
    </row>
    <row r="834" spans="4:4" x14ac:dyDescent="0.5">
      <c r="D834" s="96"/>
    </row>
    <row r="835" spans="4:4" x14ac:dyDescent="0.5">
      <c r="D835" s="96"/>
    </row>
    <row r="836" spans="4:4" x14ac:dyDescent="0.5">
      <c r="D836" s="96"/>
    </row>
    <row r="837" spans="4:4" x14ac:dyDescent="0.5">
      <c r="D837" s="96"/>
    </row>
    <row r="838" spans="4:4" x14ac:dyDescent="0.5">
      <c r="D838" s="96"/>
    </row>
    <row r="839" spans="4:4" x14ac:dyDescent="0.5">
      <c r="D839" s="96"/>
    </row>
    <row r="840" spans="4:4" x14ac:dyDescent="0.5">
      <c r="D840" s="96"/>
    </row>
    <row r="841" spans="4:4" x14ac:dyDescent="0.5">
      <c r="D841" s="96"/>
    </row>
    <row r="842" spans="4:4" x14ac:dyDescent="0.5">
      <c r="D842" s="96"/>
    </row>
    <row r="843" spans="4:4" x14ac:dyDescent="0.5">
      <c r="D843" s="96"/>
    </row>
    <row r="844" spans="4:4" x14ac:dyDescent="0.5">
      <c r="D844" s="96"/>
    </row>
    <row r="845" spans="4:4" x14ac:dyDescent="0.5">
      <c r="D845" s="96"/>
    </row>
    <row r="846" spans="4:4" x14ac:dyDescent="0.5">
      <c r="D846" s="96"/>
    </row>
    <row r="847" spans="4:4" x14ac:dyDescent="0.5">
      <c r="D847" s="96"/>
    </row>
    <row r="848" spans="4:4" x14ac:dyDescent="0.5">
      <c r="D848" s="96"/>
    </row>
    <row r="849" spans="4:4" x14ac:dyDescent="0.5">
      <c r="D849" s="96"/>
    </row>
    <row r="850" spans="4:4" x14ac:dyDescent="0.5">
      <c r="D850" s="96"/>
    </row>
    <row r="851" spans="4:4" x14ac:dyDescent="0.5">
      <c r="D851" s="96"/>
    </row>
    <row r="852" spans="4:4" x14ac:dyDescent="0.5">
      <c r="D852" s="96"/>
    </row>
    <row r="853" spans="4:4" x14ac:dyDescent="0.5">
      <c r="D853" s="96"/>
    </row>
    <row r="854" spans="4:4" x14ac:dyDescent="0.5">
      <c r="D854" s="96"/>
    </row>
    <row r="855" spans="4:4" x14ac:dyDescent="0.5">
      <c r="D855" s="96"/>
    </row>
    <row r="856" spans="4:4" x14ac:dyDescent="0.5">
      <c r="D856" s="96"/>
    </row>
    <row r="857" spans="4:4" x14ac:dyDescent="0.5">
      <c r="D857" s="96"/>
    </row>
    <row r="858" spans="4:4" x14ac:dyDescent="0.5">
      <c r="D858" s="96"/>
    </row>
    <row r="859" spans="4:4" x14ac:dyDescent="0.5">
      <c r="D859" s="96"/>
    </row>
    <row r="860" spans="4:4" x14ac:dyDescent="0.5">
      <c r="D860" s="96"/>
    </row>
    <row r="861" spans="4:4" x14ac:dyDescent="0.5">
      <c r="D861" s="96"/>
    </row>
    <row r="862" spans="4:4" x14ac:dyDescent="0.5">
      <c r="D862" s="96"/>
    </row>
    <row r="863" spans="4:4" x14ac:dyDescent="0.5">
      <c r="D863" s="96"/>
    </row>
    <row r="864" spans="4:4" x14ac:dyDescent="0.5">
      <c r="D864" s="96"/>
    </row>
    <row r="865" spans="4:4" x14ac:dyDescent="0.5">
      <c r="D865" s="96"/>
    </row>
    <row r="866" spans="4:4" x14ac:dyDescent="0.5">
      <c r="D866" s="96"/>
    </row>
    <row r="867" spans="4:4" x14ac:dyDescent="0.5">
      <c r="D867" s="96"/>
    </row>
    <row r="868" spans="4:4" x14ac:dyDescent="0.5">
      <c r="D868" s="96"/>
    </row>
    <row r="869" spans="4:4" x14ac:dyDescent="0.5">
      <c r="D869" s="96"/>
    </row>
    <row r="870" spans="4:4" x14ac:dyDescent="0.5">
      <c r="D870" s="96"/>
    </row>
    <row r="871" spans="4:4" x14ac:dyDescent="0.5">
      <c r="D871" s="96"/>
    </row>
    <row r="872" spans="4:4" x14ac:dyDescent="0.5">
      <c r="D872" s="96"/>
    </row>
    <row r="873" spans="4:4" x14ac:dyDescent="0.5">
      <c r="D873" s="96"/>
    </row>
    <row r="874" spans="4:4" x14ac:dyDescent="0.5">
      <c r="D874" s="96"/>
    </row>
    <row r="875" spans="4:4" x14ac:dyDescent="0.5">
      <c r="D875" s="96"/>
    </row>
    <row r="876" spans="4:4" x14ac:dyDescent="0.5">
      <c r="D876" s="96"/>
    </row>
    <row r="877" spans="4:4" x14ac:dyDescent="0.5">
      <c r="D877" s="96"/>
    </row>
    <row r="878" spans="4:4" x14ac:dyDescent="0.5">
      <c r="D878" s="96"/>
    </row>
    <row r="879" spans="4:4" x14ac:dyDescent="0.5">
      <c r="D879" s="96"/>
    </row>
    <row r="880" spans="4:4" x14ac:dyDescent="0.5">
      <c r="D880" s="96"/>
    </row>
    <row r="881" spans="4:4" x14ac:dyDescent="0.5">
      <c r="D881" s="96"/>
    </row>
    <row r="882" spans="4:4" x14ac:dyDescent="0.5">
      <c r="D882" s="96"/>
    </row>
    <row r="883" spans="4:4" x14ac:dyDescent="0.5">
      <c r="D883" s="96"/>
    </row>
    <row r="884" spans="4:4" x14ac:dyDescent="0.5">
      <c r="D884" s="96"/>
    </row>
    <row r="885" spans="4:4" x14ac:dyDescent="0.5">
      <c r="D885" s="96"/>
    </row>
    <row r="886" spans="4:4" x14ac:dyDescent="0.5">
      <c r="D886" s="96"/>
    </row>
    <row r="887" spans="4:4" x14ac:dyDescent="0.5">
      <c r="D887" s="96"/>
    </row>
    <row r="888" spans="4:4" x14ac:dyDescent="0.5">
      <c r="D888" s="96"/>
    </row>
    <row r="889" spans="4:4" x14ac:dyDescent="0.5">
      <c r="D889" s="96"/>
    </row>
    <row r="890" spans="4:4" x14ac:dyDescent="0.5">
      <c r="D890" s="96"/>
    </row>
    <row r="891" spans="4:4" x14ac:dyDescent="0.5">
      <c r="D891" s="96"/>
    </row>
    <row r="892" spans="4:4" x14ac:dyDescent="0.5">
      <c r="D892" s="96"/>
    </row>
    <row r="893" spans="4:4" x14ac:dyDescent="0.5">
      <c r="D893" s="96"/>
    </row>
    <row r="894" spans="4:4" x14ac:dyDescent="0.5">
      <c r="D894" s="96"/>
    </row>
    <row r="895" spans="4:4" x14ac:dyDescent="0.5">
      <c r="D895" s="96"/>
    </row>
    <row r="896" spans="4:4" x14ac:dyDescent="0.5">
      <c r="D896" s="96"/>
    </row>
    <row r="897" spans="4:4" x14ac:dyDescent="0.5">
      <c r="D897" s="96"/>
    </row>
    <row r="898" spans="4:4" x14ac:dyDescent="0.5">
      <c r="D898" s="96"/>
    </row>
    <row r="899" spans="4:4" x14ac:dyDescent="0.5">
      <c r="D899" s="96"/>
    </row>
    <row r="900" spans="4:4" x14ac:dyDescent="0.5">
      <c r="D900" s="96"/>
    </row>
    <row r="901" spans="4:4" x14ac:dyDescent="0.5">
      <c r="D901" s="96"/>
    </row>
    <row r="902" spans="4:4" x14ac:dyDescent="0.5">
      <c r="D902" s="96"/>
    </row>
    <row r="903" spans="4:4" x14ac:dyDescent="0.5">
      <c r="D903" s="96"/>
    </row>
    <row r="904" spans="4:4" x14ac:dyDescent="0.5">
      <c r="D904" s="96"/>
    </row>
    <row r="905" spans="4:4" x14ac:dyDescent="0.5">
      <c r="D905" s="96"/>
    </row>
    <row r="906" spans="4:4" x14ac:dyDescent="0.5">
      <c r="D906" s="96"/>
    </row>
    <row r="907" spans="4:4" x14ac:dyDescent="0.5">
      <c r="D907" s="96"/>
    </row>
    <row r="908" spans="4:4" x14ac:dyDescent="0.5">
      <c r="D908" s="96"/>
    </row>
    <row r="909" spans="4:4" x14ac:dyDescent="0.5">
      <c r="D909" s="96"/>
    </row>
    <row r="910" spans="4:4" x14ac:dyDescent="0.5">
      <c r="D910" s="96"/>
    </row>
    <row r="911" spans="4:4" x14ac:dyDescent="0.5">
      <c r="D911" s="96"/>
    </row>
    <row r="912" spans="4:4" x14ac:dyDescent="0.5">
      <c r="D912" s="96"/>
    </row>
    <row r="913" spans="4:4" x14ac:dyDescent="0.5">
      <c r="D913" s="96"/>
    </row>
    <row r="914" spans="4:4" x14ac:dyDescent="0.5">
      <c r="D914" s="96"/>
    </row>
    <row r="915" spans="4:4" x14ac:dyDescent="0.5">
      <c r="D915" s="96"/>
    </row>
    <row r="916" spans="4:4" x14ac:dyDescent="0.5">
      <c r="D916" s="96"/>
    </row>
    <row r="917" spans="4:4" x14ac:dyDescent="0.5">
      <c r="D917" s="96"/>
    </row>
    <row r="918" spans="4:4" x14ac:dyDescent="0.5">
      <c r="D918" s="96"/>
    </row>
    <row r="919" spans="4:4" x14ac:dyDescent="0.5">
      <c r="D919" s="96"/>
    </row>
    <row r="920" spans="4:4" x14ac:dyDescent="0.5">
      <c r="D920" s="96"/>
    </row>
    <row r="921" spans="4:4" x14ac:dyDescent="0.5">
      <c r="D921" s="96"/>
    </row>
    <row r="922" spans="4:4" x14ac:dyDescent="0.5">
      <c r="D922" s="96"/>
    </row>
    <row r="923" spans="4:4" x14ac:dyDescent="0.5">
      <c r="D923" s="96"/>
    </row>
    <row r="924" spans="4:4" x14ac:dyDescent="0.5">
      <c r="D924" s="96"/>
    </row>
    <row r="925" spans="4:4" x14ac:dyDescent="0.5">
      <c r="D925" s="96"/>
    </row>
    <row r="926" spans="4:4" x14ac:dyDescent="0.5">
      <c r="D926" s="96"/>
    </row>
    <row r="927" spans="4:4" x14ac:dyDescent="0.5">
      <c r="D927" s="96"/>
    </row>
    <row r="928" spans="4:4" x14ac:dyDescent="0.5">
      <c r="D928" s="96"/>
    </row>
    <row r="929" spans="4:4" x14ac:dyDescent="0.5">
      <c r="D929" s="96"/>
    </row>
    <row r="930" spans="4:4" x14ac:dyDescent="0.5">
      <c r="D930" s="96"/>
    </row>
    <row r="931" spans="4:4" x14ac:dyDescent="0.5">
      <c r="D931" s="96"/>
    </row>
    <row r="932" spans="4:4" x14ac:dyDescent="0.5">
      <c r="D932" s="96"/>
    </row>
    <row r="933" spans="4:4" x14ac:dyDescent="0.5">
      <c r="D933" s="96"/>
    </row>
    <row r="934" spans="4:4" x14ac:dyDescent="0.5">
      <c r="D934" s="96"/>
    </row>
    <row r="935" spans="4:4" x14ac:dyDescent="0.5">
      <c r="D935" s="96"/>
    </row>
    <row r="936" spans="4:4" x14ac:dyDescent="0.5">
      <c r="D936" s="96"/>
    </row>
    <row r="937" spans="4:4" x14ac:dyDescent="0.5">
      <c r="D937" s="96"/>
    </row>
    <row r="938" spans="4:4" x14ac:dyDescent="0.5">
      <c r="D938" s="96"/>
    </row>
    <row r="939" spans="4:4" x14ac:dyDescent="0.5">
      <c r="D939" s="96"/>
    </row>
    <row r="940" spans="4:4" x14ac:dyDescent="0.5">
      <c r="D940" s="96"/>
    </row>
    <row r="941" spans="4:4" x14ac:dyDescent="0.5">
      <c r="D941" s="96"/>
    </row>
    <row r="942" spans="4:4" x14ac:dyDescent="0.5">
      <c r="D942" s="96"/>
    </row>
    <row r="943" spans="4:4" x14ac:dyDescent="0.5">
      <c r="D943" s="96"/>
    </row>
    <row r="944" spans="4:4" x14ac:dyDescent="0.5">
      <c r="D944" s="96"/>
    </row>
    <row r="945" spans="4:4" x14ac:dyDescent="0.5">
      <c r="D945" s="96"/>
    </row>
    <row r="946" spans="4:4" x14ac:dyDescent="0.5">
      <c r="D946" s="96"/>
    </row>
    <row r="947" spans="4:4" x14ac:dyDescent="0.5">
      <c r="D947" s="96"/>
    </row>
    <row r="948" spans="4:4" x14ac:dyDescent="0.5">
      <c r="D948" s="96"/>
    </row>
    <row r="949" spans="4:4" x14ac:dyDescent="0.5">
      <c r="D949" s="96"/>
    </row>
    <row r="950" spans="4:4" x14ac:dyDescent="0.5">
      <c r="D950" s="96"/>
    </row>
    <row r="951" spans="4:4" x14ac:dyDescent="0.5">
      <c r="D951" s="96"/>
    </row>
    <row r="952" spans="4:4" x14ac:dyDescent="0.5">
      <c r="D952" s="96"/>
    </row>
    <row r="953" spans="4:4" x14ac:dyDescent="0.5">
      <c r="D953" s="96"/>
    </row>
    <row r="954" spans="4:4" x14ac:dyDescent="0.5">
      <c r="D954" s="96"/>
    </row>
    <row r="955" spans="4:4" x14ac:dyDescent="0.5">
      <c r="D955" s="96"/>
    </row>
    <row r="956" spans="4:4" x14ac:dyDescent="0.5">
      <c r="D956" s="96"/>
    </row>
    <row r="957" spans="4:4" x14ac:dyDescent="0.5">
      <c r="D957" s="96"/>
    </row>
    <row r="958" spans="4:4" x14ac:dyDescent="0.5">
      <c r="D958" s="96"/>
    </row>
    <row r="959" spans="4:4" x14ac:dyDescent="0.5">
      <c r="D959" s="96"/>
    </row>
    <row r="960" spans="4:4" x14ac:dyDescent="0.5">
      <c r="D960" s="96"/>
    </row>
    <row r="961" spans="4:4" x14ac:dyDescent="0.5">
      <c r="D961" s="96"/>
    </row>
    <row r="962" spans="4:4" x14ac:dyDescent="0.5">
      <c r="D962" s="96"/>
    </row>
    <row r="963" spans="4:4" x14ac:dyDescent="0.5">
      <c r="D963" s="96"/>
    </row>
    <row r="964" spans="4:4" x14ac:dyDescent="0.5">
      <c r="D964" s="96"/>
    </row>
    <row r="965" spans="4:4" x14ac:dyDescent="0.5">
      <c r="D965" s="96"/>
    </row>
    <row r="966" spans="4:4" x14ac:dyDescent="0.5">
      <c r="D966" s="96"/>
    </row>
    <row r="967" spans="4:4" x14ac:dyDescent="0.5">
      <c r="D967" s="96"/>
    </row>
    <row r="968" spans="4:4" x14ac:dyDescent="0.5">
      <c r="D968" s="96"/>
    </row>
    <row r="969" spans="4:4" x14ac:dyDescent="0.5">
      <c r="D969" s="96"/>
    </row>
    <row r="970" spans="4:4" x14ac:dyDescent="0.5">
      <c r="D970" s="96"/>
    </row>
    <row r="971" spans="4:4" x14ac:dyDescent="0.5">
      <c r="D971" s="96"/>
    </row>
    <row r="972" spans="4:4" x14ac:dyDescent="0.5">
      <c r="D972" s="96"/>
    </row>
    <row r="973" spans="4:4" x14ac:dyDescent="0.5">
      <c r="D973" s="96"/>
    </row>
    <row r="974" spans="4:4" x14ac:dyDescent="0.5">
      <c r="D974" s="96"/>
    </row>
    <row r="975" spans="4:4" x14ac:dyDescent="0.5">
      <c r="D975" s="96"/>
    </row>
    <row r="976" spans="4:4" x14ac:dyDescent="0.5">
      <c r="D976" s="96"/>
    </row>
    <row r="977" spans="4:4" x14ac:dyDescent="0.5">
      <c r="D977" s="96"/>
    </row>
    <row r="978" spans="4:4" x14ac:dyDescent="0.5">
      <c r="D978" s="96"/>
    </row>
    <row r="979" spans="4:4" x14ac:dyDescent="0.5">
      <c r="D979" s="96"/>
    </row>
    <row r="980" spans="4:4" x14ac:dyDescent="0.5">
      <c r="D980" s="96"/>
    </row>
    <row r="981" spans="4:4" x14ac:dyDescent="0.5">
      <c r="D981" s="96"/>
    </row>
    <row r="982" spans="4:4" x14ac:dyDescent="0.5">
      <c r="D982" s="96"/>
    </row>
    <row r="983" spans="4:4" x14ac:dyDescent="0.5">
      <c r="D983" s="96"/>
    </row>
    <row r="984" spans="4:4" x14ac:dyDescent="0.5">
      <c r="D984" s="96"/>
    </row>
    <row r="985" spans="4:4" x14ac:dyDescent="0.5">
      <c r="D985" s="96"/>
    </row>
    <row r="986" spans="4:4" x14ac:dyDescent="0.5">
      <c r="D986" s="96"/>
    </row>
    <row r="987" spans="4:4" x14ac:dyDescent="0.5">
      <c r="D987" s="96"/>
    </row>
    <row r="988" spans="4:4" x14ac:dyDescent="0.5">
      <c r="D988" s="96"/>
    </row>
    <row r="989" spans="4:4" x14ac:dyDescent="0.5">
      <c r="D989" s="96"/>
    </row>
    <row r="990" spans="4:4" x14ac:dyDescent="0.5">
      <c r="D990" s="96"/>
    </row>
    <row r="991" spans="4:4" x14ac:dyDescent="0.5">
      <c r="D991" s="96"/>
    </row>
    <row r="992" spans="4:4" x14ac:dyDescent="0.5">
      <c r="D992" s="96"/>
    </row>
    <row r="993" spans="4:4" x14ac:dyDescent="0.5">
      <c r="D993" s="96"/>
    </row>
    <row r="994" spans="4:4" x14ac:dyDescent="0.5">
      <c r="D994" s="96"/>
    </row>
    <row r="995" spans="4:4" x14ac:dyDescent="0.5">
      <c r="D995" s="96"/>
    </row>
    <row r="996" spans="4:4" x14ac:dyDescent="0.5">
      <c r="D996" s="96"/>
    </row>
    <row r="997" spans="4:4" x14ac:dyDescent="0.5">
      <c r="D997" s="96"/>
    </row>
    <row r="998" spans="4:4" x14ac:dyDescent="0.5">
      <c r="D998" s="96"/>
    </row>
    <row r="999" spans="4:4" x14ac:dyDescent="0.5">
      <c r="D999" s="96"/>
    </row>
    <row r="1000" spans="4:4" x14ac:dyDescent="0.5">
      <c r="D1000" s="96"/>
    </row>
    <row r="1001" spans="4:4" x14ac:dyDescent="0.5">
      <c r="D1001" s="96"/>
    </row>
    <row r="1002" spans="4:4" x14ac:dyDescent="0.5">
      <c r="D1002" s="96"/>
    </row>
    <row r="1003" spans="4:4" x14ac:dyDescent="0.5">
      <c r="D1003" s="96"/>
    </row>
    <row r="1004" spans="4:4" x14ac:dyDescent="0.5">
      <c r="D1004" s="96"/>
    </row>
    <row r="1005" spans="4:4" x14ac:dyDescent="0.5">
      <c r="D1005" s="96"/>
    </row>
    <row r="1006" spans="4:4" x14ac:dyDescent="0.5">
      <c r="D1006" s="96"/>
    </row>
    <row r="1007" spans="4:4" x14ac:dyDescent="0.5">
      <c r="D1007" s="96"/>
    </row>
    <row r="1008" spans="4:4" x14ac:dyDescent="0.5">
      <c r="D1008" s="96"/>
    </row>
    <row r="1009" spans="4:4" x14ac:dyDescent="0.5">
      <c r="D1009" s="96"/>
    </row>
    <row r="1010" spans="4:4" x14ac:dyDescent="0.5">
      <c r="D1010" s="96"/>
    </row>
    <row r="1011" spans="4:4" x14ac:dyDescent="0.5">
      <c r="D1011" s="96"/>
    </row>
    <row r="1012" spans="4:4" x14ac:dyDescent="0.5">
      <c r="D1012" s="96"/>
    </row>
    <row r="1013" spans="4:4" x14ac:dyDescent="0.5">
      <c r="D1013" s="96"/>
    </row>
    <row r="1014" spans="4:4" x14ac:dyDescent="0.5">
      <c r="D1014" s="96"/>
    </row>
    <row r="1015" spans="4:4" x14ac:dyDescent="0.5">
      <c r="D1015" s="96"/>
    </row>
    <row r="1016" spans="4:4" x14ac:dyDescent="0.5">
      <c r="D1016" s="96"/>
    </row>
    <row r="1017" spans="4:4" x14ac:dyDescent="0.5">
      <c r="D1017" s="96"/>
    </row>
    <row r="1018" spans="4:4" x14ac:dyDescent="0.5">
      <c r="D1018" s="96"/>
    </row>
    <row r="1019" spans="4:4" x14ac:dyDescent="0.5">
      <c r="D1019" s="96"/>
    </row>
    <row r="1020" spans="4:4" x14ac:dyDescent="0.5">
      <c r="D1020" s="96"/>
    </row>
    <row r="1021" spans="4:4" x14ac:dyDescent="0.5">
      <c r="D1021" s="96"/>
    </row>
    <row r="1022" spans="4:4" x14ac:dyDescent="0.5">
      <c r="D1022" s="96"/>
    </row>
    <row r="1023" spans="4:4" x14ac:dyDescent="0.5">
      <c r="D1023" s="96"/>
    </row>
    <row r="1024" spans="4:4" x14ac:dyDescent="0.5">
      <c r="D1024" s="96"/>
    </row>
    <row r="1025" spans="4:4" x14ac:dyDescent="0.5">
      <c r="D1025" s="96"/>
    </row>
    <row r="1026" spans="4:4" x14ac:dyDescent="0.5">
      <c r="D1026" s="96"/>
    </row>
    <row r="1027" spans="4:4" x14ac:dyDescent="0.5">
      <c r="D1027" s="96"/>
    </row>
    <row r="1028" spans="4:4" x14ac:dyDescent="0.5">
      <c r="D1028" s="96"/>
    </row>
    <row r="1029" spans="4:4" x14ac:dyDescent="0.5">
      <c r="D1029" s="96"/>
    </row>
    <row r="1030" spans="4:4" x14ac:dyDescent="0.5">
      <c r="D1030" s="96"/>
    </row>
    <row r="1031" spans="4:4" x14ac:dyDescent="0.5">
      <c r="D1031" s="96"/>
    </row>
    <row r="1032" spans="4:4" x14ac:dyDescent="0.5">
      <c r="D1032" s="96"/>
    </row>
    <row r="1033" spans="4:4" x14ac:dyDescent="0.5">
      <c r="D1033" s="96"/>
    </row>
    <row r="1034" spans="4:4" x14ac:dyDescent="0.5">
      <c r="D1034" s="96"/>
    </row>
    <row r="1035" spans="4:4" x14ac:dyDescent="0.5">
      <c r="D1035" s="96"/>
    </row>
    <row r="1036" spans="4:4" x14ac:dyDescent="0.5">
      <c r="D1036" s="96"/>
    </row>
    <row r="1037" spans="4:4" x14ac:dyDescent="0.5">
      <c r="D1037" s="96"/>
    </row>
    <row r="1038" spans="4:4" x14ac:dyDescent="0.5">
      <c r="D1038" s="96"/>
    </row>
    <row r="1039" spans="4:4" x14ac:dyDescent="0.5">
      <c r="D1039" s="96"/>
    </row>
    <row r="1040" spans="4:4" x14ac:dyDescent="0.5">
      <c r="D1040" s="96"/>
    </row>
    <row r="1041" spans="4:4" x14ac:dyDescent="0.5">
      <c r="D1041" s="96"/>
    </row>
    <row r="1042" spans="4:4" x14ac:dyDescent="0.5">
      <c r="D1042" s="96"/>
    </row>
    <row r="1043" spans="4:4" x14ac:dyDescent="0.5">
      <c r="D1043" s="96"/>
    </row>
    <row r="1044" spans="4:4" x14ac:dyDescent="0.5">
      <c r="D1044" s="96"/>
    </row>
    <row r="1045" spans="4:4" x14ac:dyDescent="0.5">
      <c r="D1045" s="96"/>
    </row>
    <row r="1046" spans="4:4" x14ac:dyDescent="0.5">
      <c r="D1046" s="96"/>
    </row>
    <row r="1047" spans="4:4" x14ac:dyDescent="0.5">
      <c r="D1047" s="96"/>
    </row>
    <row r="1048" spans="4:4" x14ac:dyDescent="0.5">
      <c r="D1048" s="96"/>
    </row>
    <row r="1049" spans="4:4" x14ac:dyDescent="0.5">
      <c r="D1049" s="96"/>
    </row>
    <row r="1050" spans="4:4" x14ac:dyDescent="0.5">
      <c r="D1050" s="96"/>
    </row>
    <row r="1051" spans="4:4" x14ac:dyDescent="0.5">
      <c r="D1051" s="96"/>
    </row>
    <row r="1052" spans="4:4" x14ac:dyDescent="0.5">
      <c r="D1052" s="96"/>
    </row>
    <row r="1053" spans="4:4" x14ac:dyDescent="0.5">
      <c r="D1053" s="96"/>
    </row>
    <row r="1054" spans="4:4" x14ac:dyDescent="0.5">
      <c r="D1054" s="96"/>
    </row>
    <row r="1055" spans="4:4" x14ac:dyDescent="0.5">
      <c r="D1055" s="96"/>
    </row>
    <row r="1056" spans="4:4" x14ac:dyDescent="0.5">
      <c r="D1056" s="96"/>
    </row>
    <row r="1057" spans="4:4" x14ac:dyDescent="0.5">
      <c r="D1057" s="96"/>
    </row>
    <row r="1058" spans="4:4" x14ac:dyDescent="0.5">
      <c r="D1058" s="96"/>
    </row>
    <row r="1059" spans="4:4" x14ac:dyDescent="0.5">
      <c r="D1059" s="96"/>
    </row>
    <row r="1060" spans="4:4" x14ac:dyDescent="0.5">
      <c r="D1060" s="96"/>
    </row>
    <row r="1061" spans="4:4" x14ac:dyDescent="0.5">
      <c r="D1061" s="96"/>
    </row>
    <row r="1062" spans="4:4" x14ac:dyDescent="0.5">
      <c r="D1062" s="96"/>
    </row>
    <row r="1063" spans="4:4" x14ac:dyDescent="0.5">
      <c r="D1063" s="96"/>
    </row>
    <row r="1064" spans="4:4" x14ac:dyDescent="0.5">
      <c r="D1064" s="96"/>
    </row>
    <row r="1065" spans="4:4" x14ac:dyDescent="0.5">
      <c r="D1065" s="96"/>
    </row>
    <row r="1066" spans="4:4" x14ac:dyDescent="0.5">
      <c r="D1066" s="96"/>
    </row>
    <row r="1067" spans="4:4" x14ac:dyDescent="0.5">
      <c r="D1067" s="96"/>
    </row>
    <row r="1068" spans="4:4" x14ac:dyDescent="0.5">
      <c r="D1068" s="96"/>
    </row>
    <row r="1069" spans="4:4" x14ac:dyDescent="0.5">
      <c r="D1069" s="96"/>
    </row>
    <row r="1070" spans="4:4" x14ac:dyDescent="0.5">
      <c r="D1070" s="96"/>
    </row>
    <row r="1071" spans="4:4" x14ac:dyDescent="0.5">
      <c r="D1071" s="96"/>
    </row>
    <row r="1072" spans="4:4" x14ac:dyDescent="0.5">
      <c r="D1072" s="96"/>
    </row>
    <row r="1073" spans="4:4" x14ac:dyDescent="0.5">
      <c r="D1073" s="96"/>
    </row>
    <row r="1074" spans="4:4" x14ac:dyDescent="0.5">
      <c r="D1074" s="96"/>
    </row>
    <row r="1075" spans="4:4" x14ac:dyDescent="0.5">
      <c r="D1075" s="96"/>
    </row>
    <row r="1076" spans="4:4" x14ac:dyDescent="0.5">
      <c r="D1076" s="96"/>
    </row>
    <row r="1077" spans="4:4" x14ac:dyDescent="0.5">
      <c r="D1077" s="96"/>
    </row>
    <row r="1078" spans="4:4" x14ac:dyDescent="0.5">
      <c r="D1078" s="96"/>
    </row>
    <row r="1079" spans="4:4" x14ac:dyDescent="0.5">
      <c r="D1079" s="96"/>
    </row>
    <row r="1080" spans="4:4" x14ac:dyDescent="0.5">
      <c r="D1080" s="96"/>
    </row>
    <row r="1081" spans="4:4" x14ac:dyDescent="0.5">
      <c r="D1081" s="96"/>
    </row>
    <row r="1082" spans="4:4" x14ac:dyDescent="0.5">
      <c r="D1082" s="96"/>
    </row>
    <row r="1083" spans="4:4" x14ac:dyDescent="0.5">
      <c r="D1083" s="96"/>
    </row>
    <row r="1084" spans="4:4" x14ac:dyDescent="0.5">
      <c r="D1084" s="96"/>
    </row>
    <row r="1085" spans="4:4" x14ac:dyDescent="0.5">
      <c r="D1085" s="96"/>
    </row>
    <row r="1086" spans="4:4" x14ac:dyDescent="0.5">
      <c r="D1086" s="96"/>
    </row>
    <row r="1087" spans="4:4" x14ac:dyDescent="0.5">
      <c r="D1087" s="96"/>
    </row>
    <row r="1088" spans="4:4" x14ac:dyDescent="0.5">
      <c r="D1088" s="96"/>
    </row>
    <row r="1089" spans="4:4" x14ac:dyDescent="0.5">
      <c r="D1089" s="96"/>
    </row>
    <row r="1090" spans="4:4" x14ac:dyDescent="0.5">
      <c r="D1090" s="96"/>
    </row>
    <row r="1091" spans="4:4" x14ac:dyDescent="0.5">
      <c r="D1091" s="96"/>
    </row>
    <row r="1092" spans="4:4" x14ac:dyDescent="0.5">
      <c r="D1092" s="96"/>
    </row>
    <row r="1093" spans="4:4" x14ac:dyDescent="0.5">
      <c r="D1093" s="96"/>
    </row>
    <row r="1094" spans="4:4" x14ac:dyDescent="0.5">
      <c r="D1094" s="96"/>
    </row>
    <row r="1095" spans="4:4" x14ac:dyDescent="0.5">
      <c r="D1095" s="96"/>
    </row>
    <row r="1096" spans="4:4" x14ac:dyDescent="0.5">
      <c r="D1096" s="96"/>
    </row>
    <row r="1097" spans="4:4" x14ac:dyDescent="0.5">
      <c r="D1097" s="96"/>
    </row>
    <row r="1098" spans="4:4" x14ac:dyDescent="0.5">
      <c r="D1098" s="96"/>
    </row>
    <row r="1099" spans="4:4" x14ac:dyDescent="0.5">
      <c r="D1099" s="96"/>
    </row>
    <row r="1100" spans="4:4" x14ac:dyDescent="0.5">
      <c r="D1100" s="96"/>
    </row>
    <row r="1101" spans="4:4" x14ac:dyDescent="0.5">
      <c r="D1101" s="96"/>
    </row>
    <row r="1102" spans="4:4" x14ac:dyDescent="0.5">
      <c r="D1102" s="96"/>
    </row>
    <row r="1103" spans="4:4" x14ac:dyDescent="0.5">
      <c r="D1103" s="96"/>
    </row>
    <row r="1104" spans="4:4" x14ac:dyDescent="0.5">
      <c r="D1104" s="96"/>
    </row>
    <row r="1105" spans="4:4" x14ac:dyDescent="0.5">
      <c r="D1105" s="96"/>
    </row>
    <row r="1106" spans="4:4" x14ac:dyDescent="0.5">
      <c r="D1106" s="96"/>
    </row>
    <row r="1107" spans="4:4" x14ac:dyDescent="0.5">
      <c r="D1107" s="96"/>
    </row>
    <row r="1108" spans="4:4" x14ac:dyDescent="0.5">
      <c r="D1108" s="96"/>
    </row>
    <row r="1109" spans="4:4" x14ac:dyDescent="0.5">
      <c r="D1109" s="96"/>
    </row>
    <row r="1110" spans="4:4" x14ac:dyDescent="0.5">
      <c r="D1110" s="96"/>
    </row>
    <row r="1111" spans="4:4" x14ac:dyDescent="0.5">
      <c r="D1111" s="96"/>
    </row>
    <row r="1112" spans="4:4" x14ac:dyDescent="0.5">
      <c r="D1112" s="96"/>
    </row>
    <row r="1113" spans="4:4" x14ac:dyDescent="0.5">
      <c r="D1113" s="96"/>
    </row>
    <row r="1114" spans="4:4" x14ac:dyDescent="0.5">
      <c r="D1114" s="96"/>
    </row>
    <row r="1115" spans="4:4" x14ac:dyDescent="0.5">
      <c r="D1115" s="96"/>
    </row>
    <row r="1116" spans="4:4" x14ac:dyDescent="0.5">
      <c r="D1116" s="96"/>
    </row>
    <row r="1117" spans="4:4" x14ac:dyDescent="0.5">
      <c r="D1117" s="96"/>
    </row>
    <row r="1118" spans="4:4" x14ac:dyDescent="0.5">
      <c r="D1118" s="96"/>
    </row>
    <row r="1119" spans="4:4" x14ac:dyDescent="0.5">
      <c r="D1119" s="96"/>
    </row>
    <row r="1120" spans="4:4" x14ac:dyDescent="0.5">
      <c r="D1120" s="96"/>
    </row>
    <row r="1121" spans="4:4" x14ac:dyDescent="0.5">
      <c r="D1121" s="96"/>
    </row>
    <row r="1122" spans="4:4" x14ac:dyDescent="0.5">
      <c r="D1122" s="96"/>
    </row>
    <row r="1123" spans="4:4" x14ac:dyDescent="0.5">
      <c r="D1123" s="96"/>
    </row>
    <row r="1124" spans="4:4" x14ac:dyDescent="0.5">
      <c r="D1124" s="96"/>
    </row>
    <row r="1125" spans="4:4" x14ac:dyDescent="0.5">
      <c r="D1125" s="96"/>
    </row>
    <row r="1126" spans="4:4" x14ac:dyDescent="0.5">
      <c r="D1126" s="96"/>
    </row>
    <row r="1127" spans="4:4" x14ac:dyDescent="0.5">
      <c r="D1127" s="96"/>
    </row>
    <row r="1128" spans="4:4" x14ac:dyDescent="0.5">
      <c r="D1128" s="96"/>
    </row>
    <row r="1129" spans="4:4" x14ac:dyDescent="0.5">
      <c r="D1129" s="96"/>
    </row>
    <row r="1130" spans="4:4" x14ac:dyDescent="0.5">
      <c r="D1130" s="96"/>
    </row>
    <row r="1131" spans="4:4" x14ac:dyDescent="0.5">
      <c r="D1131" s="96"/>
    </row>
    <row r="1132" spans="4:4" x14ac:dyDescent="0.5">
      <c r="D1132" s="96"/>
    </row>
    <row r="1133" spans="4:4" x14ac:dyDescent="0.5">
      <c r="D1133" s="96"/>
    </row>
    <row r="1134" spans="4:4" x14ac:dyDescent="0.5">
      <c r="D1134" s="96"/>
    </row>
    <row r="1135" spans="4:4" x14ac:dyDescent="0.5">
      <c r="D1135" s="96"/>
    </row>
    <row r="1136" spans="4:4" x14ac:dyDescent="0.5">
      <c r="D1136" s="96"/>
    </row>
    <row r="1137" spans="4:4" x14ac:dyDescent="0.5">
      <c r="D1137" s="96"/>
    </row>
    <row r="1138" spans="4:4" x14ac:dyDescent="0.5">
      <c r="D1138" s="96"/>
    </row>
    <row r="1139" spans="4:4" x14ac:dyDescent="0.5">
      <c r="D1139" s="96"/>
    </row>
    <row r="1140" spans="4:4" x14ac:dyDescent="0.5">
      <c r="D1140" s="96"/>
    </row>
    <row r="1141" spans="4:4" x14ac:dyDescent="0.5">
      <c r="D1141" s="96"/>
    </row>
    <row r="1142" spans="4:4" x14ac:dyDescent="0.5">
      <c r="D1142" s="96"/>
    </row>
    <row r="1143" spans="4:4" x14ac:dyDescent="0.5">
      <c r="D1143" s="96"/>
    </row>
    <row r="1144" spans="4:4" x14ac:dyDescent="0.5">
      <c r="D1144" s="96"/>
    </row>
    <row r="1145" spans="4:4" x14ac:dyDescent="0.5">
      <c r="D1145" s="96"/>
    </row>
    <row r="1146" spans="4:4" x14ac:dyDescent="0.5">
      <c r="D1146" s="96"/>
    </row>
    <row r="1147" spans="4:4" x14ac:dyDescent="0.5">
      <c r="D1147" s="96"/>
    </row>
    <row r="1148" spans="4:4" x14ac:dyDescent="0.5">
      <c r="D1148" s="96"/>
    </row>
    <row r="1149" spans="4:4" x14ac:dyDescent="0.5">
      <c r="D1149" s="96"/>
    </row>
    <row r="1150" spans="4:4" x14ac:dyDescent="0.5">
      <c r="D1150" s="96"/>
    </row>
    <row r="1151" spans="4:4" x14ac:dyDescent="0.5">
      <c r="D1151" s="96"/>
    </row>
    <row r="1152" spans="4:4" x14ac:dyDescent="0.5">
      <c r="D1152" s="96"/>
    </row>
    <row r="1153" spans="4:4" x14ac:dyDescent="0.5">
      <c r="D1153" s="96"/>
    </row>
    <row r="1154" spans="4:4" x14ac:dyDescent="0.5">
      <c r="D1154" s="96"/>
    </row>
    <row r="1155" spans="4:4" x14ac:dyDescent="0.5">
      <c r="D1155" s="96"/>
    </row>
    <row r="1156" spans="4:4" x14ac:dyDescent="0.5">
      <c r="D1156" s="96"/>
    </row>
    <row r="1157" spans="4:4" x14ac:dyDescent="0.5">
      <c r="D1157" s="96"/>
    </row>
    <row r="1158" spans="4:4" x14ac:dyDescent="0.5">
      <c r="D1158" s="96"/>
    </row>
    <row r="1159" spans="4:4" x14ac:dyDescent="0.5">
      <c r="D1159" s="96"/>
    </row>
    <row r="1160" spans="4:4" x14ac:dyDescent="0.5">
      <c r="D1160" s="96"/>
    </row>
    <row r="1161" spans="4:4" x14ac:dyDescent="0.5">
      <c r="D1161" s="96"/>
    </row>
    <row r="1162" spans="4:4" x14ac:dyDescent="0.5">
      <c r="D1162" s="96"/>
    </row>
    <row r="1163" spans="4:4" x14ac:dyDescent="0.5">
      <c r="D1163" s="96"/>
    </row>
    <row r="1164" spans="4:4" x14ac:dyDescent="0.5">
      <c r="D1164" s="96"/>
    </row>
    <row r="1165" spans="4:4" x14ac:dyDescent="0.5">
      <c r="D1165" s="96"/>
    </row>
    <row r="1166" spans="4:4" x14ac:dyDescent="0.5">
      <c r="D1166" s="96"/>
    </row>
    <row r="1167" spans="4:4" x14ac:dyDescent="0.5">
      <c r="D1167" s="96"/>
    </row>
    <row r="1168" spans="4:4" x14ac:dyDescent="0.5">
      <c r="D1168" s="96"/>
    </row>
    <row r="1169" spans="4:4" x14ac:dyDescent="0.5">
      <c r="D1169" s="96"/>
    </row>
    <row r="1170" spans="4:4" x14ac:dyDescent="0.5">
      <c r="D1170" s="96"/>
    </row>
    <row r="1171" spans="4:4" x14ac:dyDescent="0.5">
      <c r="D1171" s="96"/>
    </row>
    <row r="1172" spans="4:4" x14ac:dyDescent="0.5">
      <c r="D1172" s="96"/>
    </row>
    <row r="1173" spans="4:4" x14ac:dyDescent="0.5">
      <c r="D1173" s="96"/>
    </row>
    <row r="1174" spans="4:4" x14ac:dyDescent="0.5">
      <c r="D1174" s="96"/>
    </row>
    <row r="1175" spans="4:4" x14ac:dyDescent="0.5">
      <c r="D1175" s="96"/>
    </row>
    <row r="1176" spans="4:4" x14ac:dyDescent="0.5">
      <c r="D1176" s="96"/>
    </row>
    <row r="1177" spans="4:4" x14ac:dyDescent="0.5">
      <c r="D1177" s="96"/>
    </row>
    <row r="1178" spans="4:4" x14ac:dyDescent="0.5">
      <c r="D1178" s="96"/>
    </row>
    <row r="1179" spans="4:4" x14ac:dyDescent="0.5">
      <c r="D1179" s="96"/>
    </row>
    <row r="1180" spans="4:4" x14ac:dyDescent="0.5">
      <c r="D1180" s="96"/>
    </row>
    <row r="1181" spans="4:4" x14ac:dyDescent="0.5">
      <c r="D1181" s="96"/>
    </row>
    <row r="1182" spans="4:4" x14ac:dyDescent="0.5">
      <c r="D1182" s="96"/>
    </row>
    <row r="1183" spans="4:4" x14ac:dyDescent="0.5">
      <c r="D1183" s="96"/>
    </row>
    <row r="1184" spans="4:4" x14ac:dyDescent="0.5">
      <c r="D1184" s="96"/>
    </row>
    <row r="1185" spans="4:4" x14ac:dyDescent="0.5">
      <c r="D1185" s="96"/>
    </row>
    <row r="1186" spans="4:4" x14ac:dyDescent="0.5">
      <c r="D1186" s="96"/>
    </row>
    <row r="1187" spans="4:4" x14ac:dyDescent="0.5">
      <c r="D1187" s="96"/>
    </row>
    <row r="1188" spans="4:4" x14ac:dyDescent="0.5">
      <c r="D1188" s="96"/>
    </row>
    <row r="1189" spans="4:4" x14ac:dyDescent="0.5">
      <c r="D1189" s="96"/>
    </row>
    <row r="1190" spans="4:4" x14ac:dyDescent="0.5">
      <c r="D1190" s="96"/>
    </row>
    <row r="1191" spans="4:4" x14ac:dyDescent="0.5">
      <c r="D1191" s="96"/>
    </row>
    <row r="1192" spans="4:4" x14ac:dyDescent="0.5">
      <c r="D1192" s="96"/>
    </row>
    <row r="1193" spans="4:4" x14ac:dyDescent="0.5">
      <c r="D1193" s="96"/>
    </row>
    <row r="1194" spans="4:4" x14ac:dyDescent="0.5">
      <c r="D1194" s="96"/>
    </row>
    <row r="1195" spans="4:4" x14ac:dyDescent="0.5">
      <c r="D1195" s="96"/>
    </row>
    <row r="1196" spans="4:4" x14ac:dyDescent="0.5">
      <c r="D1196" s="96"/>
    </row>
    <row r="1197" spans="4:4" x14ac:dyDescent="0.5">
      <c r="D1197" s="96"/>
    </row>
    <row r="1198" spans="4:4" x14ac:dyDescent="0.5">
      <c r="D1198" s="96"/>
    </row>
    <row r="1199" spans="4:4" x14ac:dyDescent="0.5">
      <c r="D1199" s="96"/>
    </row>
    <row r="1200" spans="4:4" x14ac:dyDescent="0.5">
      <c r="D1200" s="96"/>
    </row>
    <row r="1201" spans="4:4" x14ac:dyDescent="0.5">
      <c r="D1201" s="96"/>
    </row>
    <row r="1202" spans="4:4" x14ac:dyDescent="0.5">
      <c r="D1202" s="96"/>
    </row>
    <row r="1203" spans="4:4" x14ac:dyDescent="0.5">
      <c r="D1203" s="96"/>
    </row>
    <row r="1204" spans="4:4" x14ac:dyDescent="0.5">
      <c r="D1204" s="96"/>
    </row>
    <row r="1205" spans="4:4" x14ac:dyDescent="0.5">
      <c r="D1205" s="96"/>
    </row>
    <row r="1206" spans="4:4" x14ac:dyDescent="0.5">
      <c r="D1206" s="96"/>
    </row>
    <row r="1207" spans="4:4" x14ac:dyDescent="0.5">
      <c r="D1207" s="96"/>
    </row>
    <row r="1208" spans="4:4" x14ac:dyDescent="0.5">
      <c r="D1208" s="96"/>
    </row>
    <row r="1209" spans="4:4" x14ac:dyDescent="0.5">
      <c r="D1209" s="96"/>
    </row>
    <row r="1210" spans="4:4" x14ac:dyDescent="0.5">
      <c r="D1210" s="96"/>
    </row>
    <row r="1211" spans="4:4" x14ac:dyDescent="0.5">
      <c r="D1211" s="96"/>
    </row>
    <row r="1212" spans="4:4" x14ac:dyDescent="0.5">
      <c r="D1212" s="96"/>
    </row>
    <row r="1213" spans="4:4" x14ac:dyDescent="0.5">
      <c r="D1213" s="96"/>
    </row>
    <row r="1214" spans="4:4" x14ac:dyDescent="0.5">
      <c r="D1214" s="96"/>
    </row>
    <row r="1215" spans="4:4" x14ac:dyDescent="0.5">
      <c r="D1215" s="96"/>
    </row>
    <row r="1216" spans="4:4" x14ac:dyDescent="0.5">
      <c r="D1216" s="96"/>
    </row>
    <row r="1217" spans="4:4" x14ac:dyDescent="0.5">
      <c r="D1217" s="96"/>
    </row>
    <row r="1218" spans="4:4" x14ac:dyDescent="0.5">
      <c r="D1218" s="96"/>
    </row>
    <row r="1219" spans="4:4" x14ac:dyDescent="0.5">
      <c r="D1219" s="96"/>
    </row>
    <row r="1220" spans="4:4" x14ac:dyDescent="0.5">
      <c r="D1220" s="96"/>
    </row>
    <row r="1221" spans="4:4" x14ac:dyDescent="0.5">
      <c r="D1221" s="96"/>
    </row>
    <row r="1222" spans="4:4" x14ac:dyDescent="0.5">
      <c r="D1222" s="96"/>
    </row>
    <row r="1223" spans="4:4" x14ac:dyDescent="0.5">
      <c r="D1223" s="96"/>
    </row>
    <row r="1224" spans="4:4" x14ac:dyDescent="0.5">
      <c r="D1224" s="96"/>
    </row>
    <row r="1225" spans="4:4" x14ac:dyDescent="0.5">
      <c r="D1225" s="96"/>
    </row>
    <row r="1226" spans="4:4" x14ac:dyDescent="0.5">
      <c r="D1226" s="96"/>
    </row>
    <row r="1227" spans="4:4" x14ac:dyDescent="0.5">
      <c r="D1227" s="96"/>
    </row>
    <row r="1228" spans="4:4" x14ac:dyDescent="0.5">
      <c r="D1228" s="96"/>
    </row>
    <row r="1229" spans="4:4" x14ac:dyDescent="0.5">
      <c r="D1229" s="96"/>
    </row>
    <row r="1230" spans="4:4" x14ac:dyDescent="0.5">
      <c r="D1230" s="96"/>
    </row>
    <row r="1231" spans="4:4" x14ac:dyDescent="0.5">
      <c r="D1231" s="96"/>
    </row>
    <row r="1232" spans="4:4" x14ac:dyDescent="0.5">
      <c r="D1232" s="96"/>
    </row>
    <row r="1233" spans="4:4" x14ac:dyDescent="0.5">
      <c r="D1233" s="96"/>
    </row>
    <row r="1234" spans="4:4" x14ac:dyDescent="0.5">
      <c r="D1234" s="96"/>
    </row>
    <row r="1235" spans="4:4" x14ac:dyDescent="0.5">
      <c r="D1235" s="96"/>
    </row>
    <row r="1236" spans="4:4" x14ac:dyDescent="0.5">
      <c r="D1236" s="96"/>
    </row>
    <row r="1237" spans="4:4" x14ac:dyDescent="0.5">
      <c r="D1237" s="96"/>
    </row>
    <row r="1238" spans="4:4" x14ac:dyDescent="0.5">
      <c r="D1238" s="96"/>
    </row>
    <row r="1239" spans="4:4" x14ac:dyDescent="0.5">
      <c r="D1239" s="96"/>
    </row>
    <row r="1240" spans="4:4" x14ac:dyDescent="0.5">
      <c r="D1240" s="96"/>
    </row>
    <row r="1241" spans="4:4" x14ac:dyDescent="0.5">
      <c r="D1241" s="96"/>
    </row>
    <row r="1242" spans="4:4" x14ac:dyDescent="0.5">
      <c r="D1242" s="96"/>
    </row>
    <row r="1243" spans="4:4" x14ac:dyDescent="0.5">
      <c r="D1243" s="96"/>
    </row>
    <row r="1244" spans="4:4" x14ac:dyDescent="0.5">
      <c r="D1244" s="96"/>
    </row>
    <row r="1245" spans="4:4" x14ac:dyDescent="0.5">
      <c r="D1245" s="96"/>
    </row>
    <row r="1246" spans="4:4" x14ac:dyDescent="0.5">
      <c r="D1246" s="96"/>
    </row>
    <row r="1247" spans="4:4" x14ac:dyDescent="0.5">
      <c r="D1247" s="96"/>
    </row>
    <row r="1248" spans="4:4" x14ac:dyDescent="0.5">
      <c r="D1248" s="96"/>
    </row>
    <row r="1249" spans="4:4" x14ac:dyDescent="0.5">
      <c r="D1249" s="96"/>
    </row>
    <row r="1250" spans="4:4" x14ac:dyDescent="0.5">
      <c r="D1250" s="96"/>
    </row>
    <row r="1251" spans="4:4" x14ac:dyDescent="0.5">
      <c r="D1251" s="96"/>
    </row>
    <row r="1252" spans="4:4" x14ac:dyDescent="0.5">
      <c r="D1252" s="96"/>
    </row>
    <row r="1253" spans="4:4" x14ac:dyDescent="0.5">
      <c r="D1253" s="96"/>
    </row>
    <row r="1254" spans="4:4" x14ac:dyDescent="0.5">
      <c r="D1254" s="96"/>
    </row>
    <row r="1255" spans="4:4" x14ac:dyDescent="0.5">
      <c r="D1255" s="96"/>
    </row>
    <row r="1256" spans="4:4" x14ac:dyDescent="0.5">
      <c r="D1256" s="96"/>
    </row>
    <row r="1257" spans="4:4" x14ac:dyDescent="0.5">
      <c r="D1257" s="96"/>
    </row>
    <row r="1258" spans="4:4" x14ac:dyDescent="0.5">
      <c r="D1258" s="96"/>
    </row>
    <row r="1259" spans="4:4" x14ac:dyDescent="0.5">
      <c r="D1259" s="96"/>
    </row>
    <row r="1260" spans="4:4" x14ac:dyDescent="0.5">
      <c r="D1260" s="96"/>
    </row>
    <row r="1261" spans="4:4" x14ac:dyDescent="0.5">
      <c r="D1261" s="96"/>
    </row>
    <row r="1262" spans="4:4" x14ac:dyDescent="0.5">
      <c r="D1262" s="96"/>
    </row>
    <row r="1263" spans="4:4" x14ac:dyDescent="0.5">
      <c r="D1263" s="96"/>
    </row>
    <row r="1264" spans="4:4" x14ac:dyDescent="0.5">
      <c r="D1264" s="96"/>
    </row>
    <row r="1265" spans="4:4" x14ac:dyDescent="0.5">
      <c r="D1265" s="96"/>
    </row>
    <row r="1266" spans="4:4" x14ac:dyDescent="0.5">
      <c r="D1266" s="96"/>
    </row>
    <row r="1267" spans="4:4" x14ac:dyDescent="0.5">
      <c r="D1267" s="96"/>
    </row>
    <row r="1268" spans="4:4" x14ac:dyDescent="0.5">
      <c r="D1268" s="96"/>
    </row>
    <row r="1269" spans="4:4" x14ac:dyDescent="0.5">
      <c r="D1269" s="96"/>
    </row>
    <row r="1270" spans="4:4" x14ac:dyDescent="0.5">
      <c r="D1270" s="96"/>
    </row>
    <row r="1271" spans="4:4" x14ac:dyDescent="0.5">
      <c r="D1271" s="96"/>
    </row>
    <row r="1272" spans="4:4" x14ac:dyDescent="0.5">
      <c r="D1272" s="96"/>
    </row>
    <row r="1273" spans="4:4" x14ac:dyDescent="0.5">
      <c r="D1273" s="96"/>
    </row>
    <row r="1274" spans="4:4" x14ac:dyDescent="0.5">
      <c r="D1274" s="96"/>
    </row>
    <row r="1275" spans="4:4" x14ac:dyDescent="0.5">
      <c r="D1275" s="96"/>
    </row>
    <row r="1276" spans="4:4" x14ac:dyDescent="0.5">
      <c r="D1276" s="96"/>
    </row>
    <row r="1277" spans="4:4" x14ac:dyDescent="0.5">
      <c r="D1277" s="96"/>
    </row>
    <row r="1278" spans="4:4" x14ac:dyDescent="0.5">
      <c r="D1278" s="96"/>
    </row>
    <row r="1279" spans="4:4" x14ac:dyDescent="0.5">
      <c r="D1279" s="96"/>
    </row>
    <row r="1280" spans="4:4" x14ac:dyDescent="0.5">
      <c r="D1280" s="96"/>
    </row>
    <row r="1281" spans="4:4" x14ac:dyDescent="0.5">
      <c r="D1281" s="96"/>
    </row>
    <row r="1282" spans="4:4" x14ac:dyDescent="0.5">
      <c r="D1282" s="96"/>
    </row>
    <row r="1283" spans="4:4" x14ac:dyDescent="0.5">
      <c r="D1283" s="96"/>
    </row>
    <row r="1284" spans="4:4" x14ac:dyDescent="0.5">
      <c r="D1284" s="96"/>
    </row>
    <row r="1285" spans="4:4" x14ac:dyDescent="0.5">
      <c r="D1285" s="96"/>
    </row>
    <row r="1286" spans="4:4" x14ac:dyDescent="0.5">
      <c r="D1286" s="96"/>
    </row>
    <row r="1287" spans="4:4" x14ac:dyDescent="0.5">
      <c r="D1287" s="96"/>
    </row>
    <row r="1288" spans="4:4" x14ac:dyDescent="0.5">
      <c r="D1288" s="96"/>
    </row>
    <row r="1289" spans="4:4" x14ac:dyDescent="0.5">
      <c r="D1289" s="96"/>
    </row>
    <row r="1290" spans="4:4" x14ac:dyDescent="0.5">
      <c r="D1290" s="96"/>
    </row>
    <row r="1291" spans="4:4" x14ac:dyDescent="0.5">
      <c r="D1291" s="96"/>
    </row>
    <row r="1292" spans="4:4" x14ac:dyDescent="0.5">
      <c r="D1292" s="96"/>
    </row>
    <row r="1293" spans="4:4" x14ac:dyDescent="0.5">
      <c r="D1293" s="96"/>
    </row>
    <row r="1294" spans="4:4" x14ac:dyDescent="0.5">
      <c r="D1294" s="96"/>
    </row>
    <row r="1295" spans="4:4" x14ac:dyDescent="0.5">
      <c r="D1295" s="96"/>
    </row>
    <row r="1296" spans="4:4" x14ac:dyDescent="0.5">
      <c r="D1296" s="96"/>
    </row>
    <row r="1297" spans="4:4" x14ac:dyDescent="0.5">
      <c r="D1297" s="96"/>
    </row>
    <row r="1298" spans="4:4" x14ac:dyDescent="0.5">
      <c r="D1298" s="96"/>
    </row>
    <row r="1299" spans="4:4" x14ac:dyDescent="0.5">
      <c r="D1299" s="96"/>
    </row>
    <row r="1300" spans="4:4" x14ac:dyDescent="0.5">
      <c r="D1300" s="96"/>
    </row>
    <row r="1301" spans="4:4" x14ac:dyDescent="0.5">
      <c r="D1301" s="96"/>
    </row>
    <row r="1302" spans="4:4" x14ac:dyDescent="0.5">
      <c r="D1302" s="96"/>
    </row>
    <row r="1303" spans="4:4" x14ac:dyDescent="0.5">
      <c r="D1303" s="96"/>
    </row>
    <row r="1304" spans="4:4" x14ac:dyDescent="0.5">
      <c r="D1304" s="96"/>
    </row>
    <row r="1305" spans="4:4" x14ac:dyDescent="0.5">
      <c r="D1305" s="96"/>
    </row>
    <row r="1306" spans="4:4" x14ac:dyDescent="0.5">
      <c r="D1306" s="96"/>
    </row>
    <row r="1307" spans="4:4" x14ac:dyDescent="0.5">
      <c r="D1307" s="96"/>
    </row>
    <row r="1308" spans="4:4" x14ac:dyDescent="0.5">
      <c r="D1308" s="96"/>
    </row>
    <row r="1309" spans="4:4" x14ac:dyDescent="0.5">
      <c r="D1309" s="96"/>
    </row>
    <row r="1310" spans="4:4" x14ac:dyDescent="0.5">
      <c r="D1310" s="96"/>
    </row>
    <row r="1311" spans="4:4" x14ac:dyDescent="0.5">
      <c r="D1311" s="96"/>
    </row>
    <row r="1312" spans="4:4" x14ac:dyDescent="0.5">
      <c r="D1312" s="96"/>
    </row>
    <row r="1313" spans="4:4" x14ac:dyDescent="0.5">
      <c r="D1313" s="96"/>
    </row>
    <row r="1314" spans="4:4" x14ac:dyDescent="0.5">
      <c r="D1314" s="96"/>
    </row>
    <row r="1315" spans="4:4" x14ac:dyDescent="0.5">
      <c r="D1315" s="96"/>
    </row>
    <row r="1316" spans="4:4" x14ac:dyDescent="0.5">
      <c r="D1316" s="96"/>
    </row>
    <row r="1317" spans="4:4" x14ac:dyDescent="0.5">
      <c r="D1317" s="96"/>
    </row>
    <row r="1318" spans="4:4" x14ac:dyDescent="0.5">
      <c r="D1318" s="96"/>
    </row>
    <row r="1319" spans="4:4" x14ac:dyDescent="0.5">
      <c r="D1319" s="96"/>
    </row>
    <row r="1320" spans="4:4" x14ac:dyDescent="0.5">
      <c r="D1320" s="96"/>
    </row>
    <row r="1321" spans="4:4" x14ac:dyDescent="0.5">
      <c r="D1321" s="96"/>
    </row>
    <row r="1322" spans="4:4" x14ac:dyDescent="0.5">
      <c r="D1322" s="96"/>
    </row>
    <row r="1323" spans="4:4" x14ac:dyDescent="0.5">
      <c r="D1323" s="96"/>
    </row>
    <row r="1324" spans="4:4" x14ac:dyDescent="0.5">
      <c r="D1324" s="96"/>
    </row>
    <row r="1325" spans="4:4" x14ac:dyDescent="0.5">
      <c r="D1325" s="96"/>
    </row>
    <row r="1326" spans="4:4" x14ac:dyDescent="0.5">
      <c r="D1326" s="96"/>
    </row>
    <row r="1327" spans="4:4" x14ac:dyDescent="0.5">
      <c r="D1327" s="96"/>
    </row>
    <row r="1328" spans="4:4" x14ac:dyDescent="0.5">
      <c r="D1328" s="96"/>
    </row>
    <row r="1329" spans="4:4" x14ac:dyDescent="0.5">
      <c r="D1329" s="96"/>
    </row>
    <row r="1330" spans="4:4" x14ac:dyDescent="0.5">
      <c r="D1330" s="96"/>
    </row>
    <row r="1331" spans="4:4" x14ac:dyDescent="0.5">
      <c r="D1331" s="96"/>
    </row>
    <row r="1332" spans="4:4" x14ac:dyDescent="0.5">
      <c r="D1332" s="96"/>
    </row>
    <row r="1333" spans="4:4" x14ac:dyDescent="0.5">
      <c r="D1333" s="96"/>
    </row>
    <row r="1334" spans="4:4" x14ac:dyDescent="0.5">
      <c r="D1334" s="96"/>
    </row>
    <row r="1335" spans="4:4" x14ac:dyDescent="0.5">
      <c r="D1335" s="96"/>
    </row>
    <row r="1336" spans="4:4" x14ac:dyDescent="0.5">
      <c r="D1336" s="96"/>
    </row>
    <row r="1337" spans="4:4" x14ac:dyDescent="0.5">
      <c r="D1337" s="96"/>
    </row>
    <row r="1338" spans="4:4" x14ac:dyDescent="0.5">
      <c r="D1338" s="96"/>
    </row>
    <row r="1339" spans="4:4" x14ac:dyDescent="0.5">
      <c r="D1339" s="96"/>
    </row>
    <row r="1340" spans="4:4" x14ac:dyDescent="0.5">
      <c r="D1340" s="96"/>
    </row>
    <row r="1341" spans="4:4" x14ac:dyDescent="0.5">
      <c r="D1341" s="96"/>
    </row>
    <row r="1342" spans="4:4" x14ac:dyDescent="0.5">
      <c r="D1342" s="96"/>
    </row>
    <row r="1343" spans="4:4" x14ac:dyDescent="0.5">
      <c r="D1343" s="96"/>
    </row>
    <row r="1344" spans="4:4" x14ac:dyDescent="0.5">
      <c r="D1344" s="96"/>
    </row>
    <row r="1345" spans="4:4" x14ac:dyDescent="0.5">
      <c r="D1345" s="96"/>
    </row>
    <row r="1346" spans="4:4" x14ac:dyDescent="0.5">
      <c r="D1346" s="96"/>
    </row>
    <row r="1347" spans="4:4" x14ac:dyDescent="0.5">
      <c r="D1347" s="96"/>
    </row>
    <row r="1348" spans="4:4" x14ac:dyDescent="0.5">
      <c r="D1348" s="96"/>
    </row>
    <row r="1349" spans="4:4" x14ac:dyDescent="0.5">
      <c r="D1349" s="96"/>
    </row>
    <row r="1350" spans="4:4" x14ac:dyDescent="0.5">
      <c r="D1350" s="96"/>
    </row>
    <row r="1351" spans="4:4" x14ac:dyDescent="0.5">
      <c r="D1351" s="96"/>
    </row>
    <row r="1352" spans="4:4" x14ac:dyDescent="0.5">
      <c r="D1352" s="96"/>
    </row>
    <row r="1353" spans="4:4" x14ac:dyDescent="0.5">
      <c r="D1353" s="96"/>
    </row>
    <row r="1354" spans="4:4" x14ac:dyDescent="0.5">
      <c r="D1354" s="96"/>
    </row>
    <row r="1355" spans="4:4" x14ac:dyDescent="0.5">
      <c r="D1355" s="96"/>
    </row>
    <row r="1356" spans="4:4" x14ac:dyDescent="0.5">
      <c r="D1356" s="96"/>
    </row>
    <row r="1357" spans="4:4" x14ac:dyDescent="0.5">
      <c r="D1357" s="96"/>
    </row>
    <row r="1358" spans="4:4" x14ac:dyDescent="0.5">
      <c r="D1358" s="96"/>
    </row>
    <row r="1359" spans="4:4" x14ac:dyDescent="0.5">
      <c r="D1359" s="96"/>
    </row>
    <row r="1360" spans="4:4" x14ac:dyDescent="0.5">
      <c r="D1360" s="96"/>
    </row>
    <row r="1361" spans="4:4" x14ac:dyDescent="0.5">
      <c r="D1361" s="96"/>
    </row>
    <row r="1362" spans="4:4" x14ac:dyDescent="0.5">
      <c r="D1362" s="96"/>
    </row>
    <row r="1363" spans="4:4" x14ac:dyDescent="0.5">
      <c r="D1363" s="96"/>
    </row>
    <row r="1364" spans="4:4" x14ac:dyDescent="0.5">
      <c r="D1364" s="96"/>
    </row>
    <row r="1365" spans="4:4" x14ac:dyDescent="0.5">
      <c r="D1365" s="96"/>
    </row>
    <row r="1366" spans="4:4" x14ac:dyDescent="0.5">
      <c r="D1366" s="96"/>
    </row>
    <row r="1367" spans="4:4" x14ac:dyDescent="0.5">
      <c r="D1367" s="96"/>
    </row>
    <row r="1368" spans="4:4" x14ac:dyDescent="0.5">
      <c r="D1368" s="96"/>
    </row>
    <row r="1369" spans="4:4" x14ac:dyDescent="0.5">
      <c r="D1369" s="96"/>
    </row>
    <row r="1370" spans="4:4" x14ac:dyDescent="0.5">
      <c r="D1370" s="96"/>
    </row>
    <row r="1371" spans="4:4" x14ac:dyDescent="0.5">
      <c r="D1371" s="96"/>
    </row>
    <row r="1372" spans="4:4" x14ac:dyDescent="0.5">
      <c r="D1372" s="96"/>
    </row>
    <row r="1373" spans="4:4" x14ac:dyDescent="0.5">
      <c r="D1373" s="96"/>
    </row>
    <row r="1374" spans="4:4" x14ac:dyDescent="0.5">
      <c r="D1374" s="96"/>
    </row>
    <row r="1375" spans="4:4" x14ac:dyDescent="0.5">
      <c r="D1375" s="96"/>
    </row>
    <row r="1376" spans="4:4" x14ac:dyDescent="0.5">
      <c r="D1376" s="96"/>
    </row>
    <row r="1377" spans="4:4" x14ac:dyDescent="0.5">
      <c r="D1377" s="96"/>
    </row>
    <row r="1378" spans="4:4" x14ac:dyDescent="0.5">
      <c r="D1378" s="96"/>
    </row>
    <row r="1379" spans="4:4" x14ac:dyDescent="0.5">
      <c r="D1379" s="96"/>
    </row>
    <row r="1380" spans="4:4" x14ac:dyDescent="0.5">
      <c r="D1380" s="96"/>
    </row>
    <row r="1381" spans="4:4" x14ac:dyDescent="0.5">
      <c r="D1381" s="96"/>
    </row>
    <row r="1382" spans="4:4" x14ac:dyDescent="0.5">
      <c r="D1382" s="96"/>
    </row>
    <row r="1383" spans="4:4" x14ac:dyDescent="0.5">
      <c r="D1383" s="96"/>
    </row>
    <row r="1384" spans="4:4" x14ac:dyDescent="0.5">
      <c r="D1384" s="96"/>
    </row>
    <row r="1385" spans="4:4" x14ac:dyDescent="0.5">
      <c r="D1385" s="96"/>
    </row>
    <row r="1386" spans="4:4" x14ac:dyDescent="0.5">
      <c r="D1386" s="96"/>
    </row>
    <row r="1387" spans="4:4" x14ac:dyDescent="0.5">
      <c r="D1387" s="96"/>
    </row>
    <row r="1388" spans="4:4" x14ac:dyDescent="0.5">
      <c r="D1388" s="96"/>
    </row>
    <row r="1389" spans="4:4" x14ac:dyDescent="0.5">
      <c r="D1389" s="96"/>
    </row>
    <row r="1390" spans="4:4" x14ac:dyDescent="0.5">
      <c r="D1390" s="96"/>
    </row>
    <row r="1391" spans="4:4" x14ac:dyDescent="0.5">
      <c r="D1391" s="96"/>
    </row>
    <row r="1392" spans="4:4" x14ac:dyDescent="0.5">
      <c r="D1392" s="96"/>
    </row>
    <row r="1393" spans="4:4" x14ac:dyDescent="0.5">
      <c r="D1393" s="96"/>
    </row>
    <row r="1394" spans="4:4" x14ac:dyDescent="0.5">
      <c r="D1394" s="96"/>
    </row>
    <row r="1395" spans="4:4" x14ac:dyDescent="0.5">
      <c r="D1395" s="96"/>
    </row>
    <row r="1396" spans="4:4" x14ac:dyDescent="0.5">
      <c r="D1396" s="96"/>
    </row>
    <row r="1397" spans="4:4" x14ac:dyDescent="0.5">
      <c r="D1397" s="96"/>
    </row>
    <row r="1398" spans="4:4" x14ac:dyDescent="0.5">
      <c r="D1398" s="96"/>
    </row>
    <row r="1399" spans="4:4" x14ac:dyDescent="0.5">
      <c r="D1399" s="96"/>
    </row>
    <row r="1400" spans="4:4" x14ac:dyDescent="0.5">
      <c r="D1400" s="96"/>
    </row>
    <row r="1401" spans="4:4" x14ac:dyDescent="0.5">
      <c r="D1401" s="96"/>
    </row>
    <row r="1402" spans="4:4" x14ac:dyDescent="0.5">
      <c r="D1402" s="96"/>
    </row>
    <row r="1403" spans="4:4" x14ac:dyDescent="0.5">
      <c r="D1403" s="96"/>
    </row>
    <row r="1404" spans="4:4" x14ac:dyDescent="0.5">
      <c r="D1404" s="96"/>
    </row>
    <row r="1405" spans="4:4" x14ac:dyDescent="0.5">
      <c r="D1405" s="96"/>
    </row>
    <row r="1406" spans="4:4" x14ac:dyDescent="0.5">
      <c r="D1406" s="96"/>
    </row>
    <row r="1407" spans="4:4" x14ac:dyDescent="0.5">
      <c r="D1407" s="96"/>
    </row>
    <row r="1408" spans="4:4" x14ac:dyDescent="0.5">
      <c r="D1408" s="96"/>
    </row>
    <row r="1409" spans="4:4" x14ac:dyDescent="0.5">
      <c r="D1409" s="96"/>
    </row>
    <row r="1410" spans="4:4" x14ac:dyDescent="0.5">
      <c r="D1410" s="96"/>
    </row>
    <row r="1411" spans="4:4" x14ac:dyDescent="0.5">
      <c r="D1411" s="96"/>
    </row>
    <row r="1412" spans="4:4" x14ac:dyDescent="0.5">
      <c r="D1412" s="96"/>
    </row>
    <row r="1413" spans="4:4" x14ac:dyDescent="0.5">
      <c r="D1413" s="96"/>
    </row>
    <row r="1414" spans="4:4" x14ac:dyDescent="0.5">
      <c r="D1414" s="96"/>
    </row>
    <row r="1415" spans="4:4" x14ac:dyDescent="0.5">
      <c r="D1415" s="96"/>
    </row>
    <row r="1416" spans="4:4" x14ac:dyDescent="0.5">
      <c r="D1416" s="96"/>
    </row>
    <row r="1417" spans="4:4" x14ac:dyDescent="0.5">
      <c r="D1417" s="96"/>
    </row>
    <row r="1418" spans="4:4" x14ac:dyDescent="0.5">
      <c r="D1418" s="96"/>
    </row>
    <row r="1419" spans="4:4" x14ac:dyDescent="0.5">
      <c r="D1419" s="96"/>
    </row>
    <row r="1420" spans="4:4" x14ac:dyDescent="0.5">
      <c r="D1420" s="96"/>
    </row>
    <row r="1421" spans="4:4" x14ac:dyDescent="0.5">
      <c r="D1421" s="96"/>
    </row>
    <row r="1422" spans="4:4" x14ac:dyDescent="0.5">
      <c r="D1422" s="96"/>
    </row>
    <row r="1423" spans="4:4" x14ac:dyDescent="0.5">
      <c r="D1423" s="96"/>
    </row>
    <row r="1424" spans="4:4" x14ac:dyDescent="0.5">
      <c r="D1424" s="96"/>
    </row>
    <row r="1425" spans="4:4" x14ac:dyDescent="0.5">
      <c r="D1425" s="96"/>
    </row>
    <row r="1426" spans="4:4" x14ac:dyDescent="0.5">
      <c r="D1426" s="96"/>
    </row>
    <row r="1427" spans="4:4" x14ac:dyDescent="0.5">
      <c r="D1427" s="96"/>
    </row>
    <row r="1428" spans="4:4" x14ac:dyDescent="0.5">
      <c r="D1428" s="96"/>
    </row>
    <row r="1429" spans="4:4" x14ac:dyDescent="0.5">
      <c r="D1429" s="96"/>
    </row>
    <row r="1430" spans="4:4" x14ac:dyDescent="0.5">
      <c r="D1430" s="96"/>
    </row>
    <row r="1431" spans="4:4" x14ac:dyDescent="0.5">
      <c r="D1431" s="96"/>
    </row>
    <row r="1432" spans="4:4" x14ac:dyDescent="0.5">
      <c r="D1432" s="96"/>
    </row>
    <row r="1433" spans="4:4" x14ac:dyDescent="0.5">
      <c r="D1433" s="96"/>
    </row>
    <row r="1434" spans="4:4" x14ac:dyDescent="0.5">
      <c r="D1434" s="96"/>
    </row>
    <row r="1435" spans="4:4" x14ac:dyDescent="0.5">
      <c r="D1435" s="96"/>
    </row>
    <row r="1436" spans="4:4" x14ac:dyDescent="0.5">
      <c r="D1436" s="96"/>
    </row>
    <row r="1437" spans="4:4" x14ac:dyDescent="0.5">
      <c r="D1437" s="96"/>
    </row>
    <row r="1438" spans="4:4" x14ac:dyDescent="0.5">
      <c r="D1438" s="96"/>
    </row>
    <row r="1439" spans="4:4" x14ac:dyDescent="0.5">
      <c r="D1439" s="96"/>
    </row>
    <row r="1440" spans="4:4" x14ac:dyDescent="0.5">
      <c r="D1440" s="96"/>
    </row>
    <row r="1441" spans="4:4" x14ac:dyDescent="0.5">
      <c r="D1441" s="96"/>
    </row>
    <row r="1442" spans="4:4" x14ac:dyDescent="0.5">
      <c r="D1442" s="96"/>
    </row>
    <row r="1443" spans="4:4" x14ac:dyDescent="0.5">
      <c r="D1443" s="96"/>
    </row>
    <row r="1444" spans="4:4" x14ac:dyDescent="0.5">
      <c r="D1444" s="96"/>
    </row>
    <row r="1445" spans="4:4" x14ac:dyDescent="0.5">
      <c r="D1445" s="96"/>
    </row>
    <row r="1446" spans="4:4" x14ac:dyDescent="0.5">
      <c r="D1446" s="96"/>
    </row>
    <row r="1447" spans="4:4" x14ac:dyDescent="0.5">
      <c r="D1447" s="96"/>
    </row>
    <row r="1448" spans="4:4" x14ac:dyDescent="0.5">
      <c r="D1448" s="96"/>
    </row>
    <row r="1449" spans="4:4" x14ac:dyDescent="0.5">
      <c r="D1449" s="96"/>
    </row>
    <row r="1450" spans="4:4" x14ac:dyDescent="0.5">
      <c r="D1450" s="96"/>
    </row>
    <row r="1451" spans="4:4" x14ac:dyDescent="0.5">
      <c r="D1451" s="96"/>
    </row>
    <row r="1452" spans="4:4" x14ac:dyDescent="0.5">
      <c r="D1452" s="96"/>
    </row>
    <row r="1453" spans="4:4" x14ac:dyDescent="0.5">
      <c r="D1453" s="96"/>
    </row>
    <row r="1454" spans="4:4" x14ac:dyDescent="0.5">
      <c r="D1454" s="96"/>
    </row>
    <row r="1455" spans="4:4" x14ac:dyDescent="0.5">
      <c r="D1455" s="96"/>
    </row>
    <row r="1456" spans="4:4" x14ac:dyDescent="0.5">
      <c r="D1456" s="96"/>
    </row>
    <row r="1457" spans="4:4" x14ac:dyDescent="0.5">
      <c r="D1457" s="96"/>
    </row>
    <row r="1458" spans="4:4" x14ac:dyDescent="0.5">
      <c r="D1458" s="96"/>
    </row>
    <row r="1459" spans="4:4" x14ac:dyDescent="0.5">
      <c r="D1459" s="96"/>
    </row>
    <row r="1460" spans="4:4" x14ac:dyDescent="0.5">
      <c r="D1460" s="96"/>
    </row>
    <row r="1461" spans="4:4" x14ac:dyDescent="0.5">
      <c r="D1461" s="96"/>
    </row>
    <row r="1462" spans="4:4" x14ac:dyDescent="0.5">
      <c r="D1462" s="96"/>
    </row>
    <row r="1463" spans="4:4" x14ac:dyDescent="0.5">
      <c r="D1463" s="96"/>
    </row>
    <row r="1464" spans="4:4" x14ac:dyDescent="0.5">
      <c r="D1464" s="96"/>
    </row>
    <row r="1465" spans="4:4" x14ac:dyDescent="0.5">
      <c r="D1465" s="96"/>
    </row>
    <row r="1466" spans="4:4" x14ac:dyDescent="0.5">
      <c r="D1466" s="96"/>
    </row>
    <row r="1467" spans="4:4" x14ac:dyDescent="0.5">
      <c r="D1467" s="96"/>
    </row>
    <row r="1468" spans="4:4" x14ac:dyDescent="0.5">
      <c r="D1468" s="96"/>
    </row>
    <row r="1469" spans="4:4" x14ac:dyDescent="0.5">
      <c r="D1469" s="96"/>
    </row>
    <row r="1470" spans="4:4" x14ac:dyDescent="0.5">
      <c r="D1470" s="96"/>
    </row>
    <row r="1471" spans="4:4" x14ac:dyDescent="0.5">
      <c r="D1471" s="96"/>
    </row>
    <row r="1472" spans="4:4" x14ac:dyDescent="0.5">
      <c r="D1472" s="96"/>
    </row>
    <row r="1473" spans="4:4" x14ac:dyDescent="0.5">
      <c r="D1473" s="96"/>
    </row>
    <row r="1474" spans="4:4" x14ac:dyDescent="0.5">
      <c r="D1474" s="96"/>
    </row>
    <row r="1475" spans="4:4" x14ac:dyDescent="0.5">
      <c r="D1475" s="96"/>
    </row>
    <row r="1476" spans="4:4" x14ac:dyDescent="0.5">
      <c r="D1476" s="96"/>
    </row>
    <row r="1477" spans="4:4" x14ac:dyDescent="0.5">
      <c r="D1477" s="96"/>
    </row>
    <row r="1478" spans="4:4" x14ac:dyDescent="0.5">
      <c r="D1478" s="96"/>
    </row>
    <row r="1479" spans="4:4" x14ac:dyDescent="0.5">
      <c r="D1479" s="96"/>
    </row>
    <row r="1480" spans="4:4" x14ac:dyDescent="0.5">
      <c r="D1480" s="96"/>
    </row>
    <row r="1481" spans="4:4" x14ac:dyDescent="0.5">
      <c r="D1481" s="96"/>
    </row>
    <row r="1482" spans="4:4" x14ac:dyDescent="0.5">
      <c r="D1482" s="96"/>
    </row>
    <row r="1483" spans="4:4" x14ac:dyDescent="0.5">
      <c r="D1483" s="96"/>
    </row>
    <row r="1484" spans="4:4" x14ac:dyDescent="0.5">
      <c r="D1484" s="96"/>
    </row>
    <row r="1485" spans="4:4" x14ac:dyDescent="0.5">
      <c r="D1485" s="96"/>
    </row>
    <row r="1486" spans="4:4" x14ac:dyDescent="0.5">
      <c r="D1486" s="96"/>
    </row>
    <row r="1487" spans="4:4" x14ac:dyDescent="0.5">
      <c r="D1487" s="96"/>
    </row>
    <row r="1488" spans="4:4" x14ac:dyDescent="0.5">
      <c r="D1488" s="96"/>
    </row>
    <row r="1489" spans="4:4" x14ac:dyDescent="0.5">
      <c r="D1489" s="96"/>
    </row>
    <row r="1490" spans="4:4" x14ac:dyDescent="0.5">
      <c r="D1490" s="96"/>
    </row>
    <row r="1491" spans="4:4" x14ac:dyDescent="0.5">
      <c r="D1491" s="96"/>
    </row>
    <row r="1492" spans="4:4" x14ac:dyDescent="0.5">
      <c r="D1492" s="96"/>
    </row>
    <row r="1493" spans="4:4" x14ac:dyDescent="0.5">
      <c r="D1493" s="96"/>
    </row>
    <row r="1494" spans="4:4" x14ac:dyDescent="0.5">
      <c r="D1494" s="96"/>
    </row>
    <row r="1495" spans="4:4" x14ac:dyDescent="0.5">
      <c r="D1495" s="96"/>
    </row>
    <row r="1496" spans="4:4" x14ac:dyDescent="0.5">
      <c r="D1496" s="96"/>
    </row>
    <row r="1497" spans="4:4" x14ac:dyDescent="0.5">
      <c r="D1497" s="96"/>
    </row>
    <row r="1498" spans="4:4" x14ac:dyDescent="0.5">
      <c r="D1498" s="96"/>
    </row>
    <row r="1499" spans="4:4" x14ac:dyDescent="0.5">
      <c r="D1499" s="96"/>
    </row>
    <row r="1500" spans="4:4" x14ac:dyDescent="0.5">
      <c r="D1500" s="96"/>
    </row>
    <row r="1501" spans="4:4" x14ac:dyDescent="0.5">
      <c r="D1501" s="96"/>
    </row>
    <row r="1502" spans="4:4" x14ac:dyDescent="0.5">
      <c r="D1502" s="96"/>
    </row>
    <row r="1503" spans="4:4" x14ac:dyDescent="0.5">
      <c r="D1503" s="96"/>
    </row>
    <row r="1504" spans="4:4" x14ac:dyDescent="0.5">
      <c r="D1504" s="96"/>
    </row>
    <row r="1505" spans="4:4" x14ac:dyDescent="0.5">
      <c r="D1505" s="96"/>
    </row>
    <row r="1506" spans="4:4" x14ac:dyDescent="0.5">
      <c r="D1506" s="96"/>
    </row>
    <row r="1507" spans="4:4" x14ac:dyDescent="0.5">
      <c r="D1507" s="96"/>
    </row>
    <row r="1508" spans="4:4" x14ac:dyDescent="0.5">
      <c r="D1508" s="96"/>
    </row>
    <row r="1509" spans="4:4" x14ac:dyDescent="0.5">
      <c r="D1509" s="96"/>
    </row>
    <row r="1510" spans="4:4" x14ac:dyDescent="0.5">
      <c r="D1510" s="96"/>
    </row>
    <row r="1511" spans="4:4" x14ac:dyDescent="0.5">
      <c r="D1511" s="96"/>
    </row>
    <row r="1512" spans="4:4" x14ac:dyDescent="0.5">
      <c r="D1512" s="96"/>
    </row>
    <row r="1513" spans="4:4" x14ac:dyDescent="0.5">
      <c r="D1513" s="96"/>
    </row>
    <row r="1514" spans="4:4" x14ac:dyDescent="0.5">
      <c r="D1514" s="96"/>
    </row>
    <row r="1515" spans="4:4" x14ac:dyDescent="0.5">
      <c r="D1515" s="96"/>
    </row>
    <row r="1516" spans="4:4" x14ac:dyDescent="0.5">
      <c r="D1516" s="96"/>
    </row>
    <row r="1517" spans="4:4" x14ac:dyDescent="0.5">
      <c r="D1517" s="96"/>
    </row>
    <row r="1518" spans="4:4" x14ac:dyDescent="0.5">
      <c r="D1518" s="96"/>
    </row>
    <row r="1519" spans="4:4" x14ac:dyDescent="0.5">
      <c r="D1519" s="96"/>
    </row>
    <row r="1520" spans="4:4" x14ac:dyDescent="0.5">
      <c r="D1520" s="96"/>
    </row>
    <row r="1521" spans="4:4" x14ac:dyDescent="0.5">
      <c r="D1521" s="96"/>
    </row>
    <row r="1522" spans="4:4" x14ac:dyDescent="0.5">
      <c r="D1522" s="96"/>
    </row>
    <row r="1523" spans="4:4" x14ac:dyDescent="0.5">
      <c r="D1523" s="96"/>
    </row>
    <row r="1524" spans="4:4" x14ac:dyDescent="0.5">
      <c r="D1524" s="96"/>
    </row>
    <row r="1525" spans="4:4" x14ac:dyDescent="0.5">
      <c r="D1525" s="96"/>
    </row>
    <row r="1526" spans="4:4" x14ac:dyDescent="0.5">
      <c r="D1526" s="96"/>
    </row>
    <row r="1527" spans="4:4" x14ac:dyDescent="0.5">
      <c r="D1527" s="96"/>
    </row>
    <row r="1528" spans="4:4" x14ac:dyDescent="0.5">
      <c r="D1528" s="96"/>
    </row>
    <row r="1529" spans="4:4" x14ac:dyDescent="0.5">
      <c r="D1529" s="96"/>
    </row>
    <row r="1530" spans="4:4" x14ac:dyDescent="0.5">
      <c r="D1530" s="96"/>
    </row>
    <row r="1531" spans="4:4" x14ac:dyDescent="0.5">
      <c r="D1531" s="96"/>
    </row>
    <row r="1532" spans="4:4" x14ac:dyDescent="0.5">
      <c r="D1532" s="96"/>
    </row>
    <row r="1533" spans="4:4" x14ac:dyDescent="0.5">
      <c r="D1533" s="96"/>
    </row>
    <row r="1534" spans="4:4" x14ac:dyDescent="0.5">
      <c r="D1534" s="96"/>
    </row>
    <row r="1535" spans="4:4" x14ac:dyDescent="0.5">
      <c r="D1535" s="96"/>
    </row>
    <row r="1536" spans="4:4" x14ac:dyDescent="0.5">
      <c r="D1536" s="96"/>
    </row>
    <row r="1537" spans="4:4" x14ac:dyDescent="0.5">
      <c r="D1537" s="96"/>
    </row>
    <row r="1538" spans="4:4" x14ac:dyDescent="0.5">
      <c r="D1538" s="96"/>
    </row>
    <row r="1539" spans="4:4" x14ac:dyDescent="0.5">
      <c r="D1539" s="96"/>
    </row>
    <row r="1540" spans="4:4" x14ac:dyDescent="0.5">
      <c r="D1540" s="96"/>
    </row>
    <row r="1541" spans="4:4" x14ac:dyDescent="0.5">
      <c r="D1541" s="96"/>
    </row>
    <row r="1542" spans="4:4" x14ac:dyDescent="0.5">
      <c r="D1542" s="96"/>
    </row>
    <row r="1543" spans="4:4" x14ac:dyDescent="0.5">
      <c r="D1543" s="96"/>
    </row>
    <row r="1544" spans="4:4" x14ac:dyDescent="0.5">
      <c r="D1544" s="96"/>
    </row>
    <row r="1545" spans="4:4" x14ac:dyDescent="0.5">
      <c r="D1545" s="96"/>
    </row>
    <row r="1546" spans="4:4" x14ac:dyDescent="0.5">
      <c r="D1546" s="96"/>
    </row>
    <row r="1547" spans="4:4" x14ac:dyDescent="0.5">
      <c r="D1547" s="96"/>
    </row>
    <row r="1548" spans="4:4" x14ac:dyDescent="0.5">
      <c r="D1548" s="96"/>
    </row>
    <row r="1549" spans="4:4" x14ac:dyDescent="0.5">
      <c r="D1549" s="96"/>
    </row>
    <row r="1550" spans="4:4" x14ac:dyDescent="0.5">
      <c r="D1550" s="96"/>
    </row>
    <row r="1551" spans="4:4" x14ac:dyDescent="0.5">
      <c r="D1551" s="96"/>
    </row>
    <row r="1552" spans="4:4" x14ac:dyDescent="0.5">
      <c r="D1552" s="96"/>
    </row>
    <row r="1553" spans="4:4" x14ac:dyDescent="0.5">
      <c r="D1553" s="96"/>
    </row>
    <row r="1554" spans="4:4" x14ac:dyDescent="0.5">
      <c r="D1554" s="96"/>
    </row>
    <row r="1555" spans="4:4" x14ac:dyDescent="0.5">
      <c r="D1555" s="96"/>
    </row>
    <row r="1556" spans="4:4" x14ac:dyDescent="0.5">
      <c r="D1556" s="96"/>
    </row>
    <row r="1557" spans="4:4" x14ac:dyDescent="0.5">
      <c r="D1557" s="96"/>
    </row>
    <row r="1558" spans="4:4" x14ac:dyDescent="0.5">
      <c r="D1558" s="96"/>
    </row>
    <row r="1559" spans="4:4" x14ac:dyDescent="0.5">
      <c r="D1559" s="96"/>
    </row>
    <row r="1560" spans="4:4" x14ac:dyDescent="0.5">
      <c r="D1560" s="96"/>
    </row>
    <row r="1561" spans="4:4" x14ac:dyDescent="0.5">
      <c r="D1561" s="96"/>
    </row>
    <row r="1562" spans="4:4" x14ac:dyDescent="0.5">
      <c r="D1562" s="96"/>
    </row>
    <row r="1563" spans="4:4" x14ac:dyDescent="0.5">
      <c r="D1563" s="96"/>
    </row>
    <row r="1564" spans="4:4" x14ac:dyDescent="0.5">
      <c r="D1564" s="96"/>
    </row>
    <row r="1565" spans="4:4" x14ac:dyDescent="0.5">
      <c r="D1565" s="96"/>
    </row>
    <row r="1566" spans="4:4" x14ac:dyDescent="0.5">
      <c r="D1566" s="96"/>
    </row>
    <row r="1567" spans="4:4" x14ac:dyDescent="0.5">
      <c r="D1567" s="96"/>
    </row>
    <row r="1568" spans="4:4" x14ac:dyDescent="0.5">
      <c r="D1568" s="96"/>
    </row>
    <row r="1569" spans="4:4" x14ac:dyDescent="0.5">
      <c r="D1569" s="96"/>
    </row>
    <row r="1570" spans="4:4" x14ac:dyDescent="0.5">
      <c r="D1570" s="96"/>
    </row>
    <row r="1571" spans="4:4" x14ac:dyDescent="0.5">
      <c r="D1571" s="96"/>
    </row>
    <row r="1572" spans="4:4" x14ac:dyDescent="0.5">
      <c r="D1572" s="96"/>
    </row>
    <row r="1573" spans="4:4" x14ac:dyDescent="0.5">
      <c r="D1573" s="96"/>
    </row>
    <row r="1574" spans="4:4" x14ac:dyDescent="0.5">
      <c r="D1574" s="96"/>
    </row>
    <row r="1575" spans="4:4" x14ac:dyDescent="0.5">
      <c r="D1575" s="96"/>
    </row>
    <row r="1576" spans="4:4" x14ac:dyDescent="0.5">
      <c r="D1576" s="96"/>
    </row>
    <row r="1577" spans="4:4" x14ac:dyDescent="0.5">
      <c r="D1577" s="96"/>
    </row>
    <row r="1578" spans="4:4" x14ac:dyDescent="0.5">
      <c r="D1578" s="96"/>
    </row>
    <row r="1579" spans="4:4" x14ac:dyDescent="0.5">
      <c r="D1579" s="96"/>
    </row>
    <row r="1580" spans="4:4" x14ac:dyDescent="0.5">
      <c r="D1580" s="96"/>
    </row>
    <row r="1581" spans="4:4" x14ac:dyDescent="0.5">
      <c r="D1581" s="96"/>
    </row>
    <row r="1582" spans="4:4" x14ac:dyDescent="0.5">
      <c r="D1582" s="96"/>
    </row>
    <row r="1583" spans="4:4" x14ac:dyDescent="0.5">
      <c r="D1583" s="96"/>
    </row>
    <row r="1584" spans="4:4" x14ac:dyDescent="0.5">
      <c r="D1584" s="96"/>
    </row>
    <row r="1585" spans="4:4" x14ac:dyDescent="0.5">
      <c r="D1585" s="96"/>
    </row>
    <row r="1586" spans="4:4" x14ac:dyDescent="0.5">
      <c r="D1586" s="96"/>
    </row>
    <row r="1587" spans="4:4" x14ac:dyDescent="0.5">
      <c r="D1587" s="96"/>
    </row>
    <row r="1588" spans="4:4" x14ac:dyDescent="0.5">
      <c r="D1588" s="96"/>
    </row>
    <row r="1589" spans="4:4" x14ac:dyDescent="0.5">
      <c r="D1589" s="96"/>
    </row>
    <row r="1590" spans="4:4" x14ac:dyDescent="0.5">
      <c r="D1590" s="96"/>
    </row>
    <row r="1591" spans="4:4" x14ac:dyDescent="0.5">
      <c r="D1591" s="96"/>
    </row>
    <row r="1592" spans="4:4" x14ac:dyDescent="0.5">
      <c r="D1592" s="96"/>
    </row>
    <row r="1593" spans="4:4" x14ac:dyDescent="0.5">
      <c r="D1593" s="96"/>
    </row>
    <row r="1594" spans="4:4" x14ac:dyDescent="0.5">
      <c r="D1594" s="96"/>
    </row>
    <row r="1595" spans="4:4" x14ac:dyDescent="0.5">
      <c r="D1595" s="96"/>
    </row>
    <row r="1596" spans="4:4" x14ac:dyDescent="0.5">
      <c r="D1596" s="96"/>
    </row>
    <row r="1597" spans="4:4" x14ac:dyDescent="0.5">
      <c r="D1597" s="96"/>
    </row>
    <row r="1598" spans="4:4" x14ac:dyDescent="0.5">
      <c r="D1598" s="96"/>
    </row>
    <row r="1599" spans="4:4" x14ac:dyDescent="0.5">
      <c r="D1599" s="96"/>
    </row>
    <row r="1600" spans="4:4" x14ac:dyDescent="0.5">
      <c r="D1600" s="96"/>
    </row>
    <row r="1601" spans="4:4" x14ac:dyDescent="0.5">
      <c r="D1601" s="96"/>
    </row>
    <row r="1602" spans="4:4" x14ac:dyDescent="0.5">
      <c r="D1602" s="96"/>
    </row>
    <row r="1603" spans="4:4" x14ac:dyDescent="0.5">
      <c r="D1603" s="96"/>
    </row>
    <row r="1604" spans="4:4" x14ac:dyDescent="0.5">
      <c r="D1604" s="96"/>
    </row>
    <row r="1605" spans="4:4" x14ac:dyDescent="0.5">
      <c r="D1605" s="96"/>
    </row>
    <row r="1606" spans="4:4" x14ac:dyDescent="0.5">
      <c r="D1606" s="96"/>
    </row>
    <row r="1607" spans="4:4" x14ac:dyDescent="0.5">
      <c r="D1607" s="96"/>
    </row>
    <row r="1608" spans="4:4" x14ac:dyDescent="0.5">
      <c r="D1608" s="96"/>
    </row>
    <row r="1609" spans="4:4" x14ac:dyDescent="0.5">
      <c r="D1609" s="96"/>
    </row>
    <row r="1610" spans="4:4" x14ac:dyDescent="0.5">
      <c r="D1610" s="96"/>
    </row>
    <row r="1611" spans="4:4" x14ac:dyDescent="0.5">
      <c r="D1611" s="96"/>
    </row>
    <row r="1612" spans="4:4" x14ac:dyDescent="0.5">
      <c r="D1612" s="96"/>
    </row>
    <row r="1613" spans="4:4" x14ac:dyDescent="0.5">
      <c r="D1613" s="96"/>
    </row>
    <row r="1614" spans="4:4" x14ac:dyDescent="0.5">
      <c r="D1614" s="96"/>
    </row>
    <row r="1615" spans="4:4" x14ac:dyDescent="0.5">
      <c r="D1615" s="96"/>
    </row>
    <row r="1616" spans="4:4" x14ac:dyDescent="0.5">
      <c r="D1616" s="96"/>
    </row>
    <row r="1617" spans="4:4" x14ac:dyDescent="0.5">
      <c r="D1617" s="96"/>
    </row>
    <row r="1618" spans="4:4" x14ac:dyDescent="0.5">
      <c r="D1618" s="96"/>
    </row>
    <row r="1619" spans="4:4" x14ac:dyDescent="0.5">
      <c r="D1619" s="96"/>
    </row>
    <row r="1620" spans="4:4" x14ac:dyDescent="0.5">
      <c r="D1620" s="96"/>
    </row>
    <row r="1621" spans="4:4" x14ac:dyDescent="0.5">
      <c r="D1621" s="96"/>
    </row>
    <row r="1622" spans="4:4" x14ac:dyDescent="0.5">
      <c r="D1622" s="96"/>
    </row>
    <row r="1623" spans="4:4" x14ac:dyDescent="0.5">
      <c r="D1623" s="96"/>
    </row>
    <row r="1624" spans="4:4" x14ac:dyDescent="0.5">
      <c r="D1624" s="96"/>
    </row>
    <row r="1625" spans="4:4" x14ac:dyDescent="0.5">
      <c r="D1625" s="96"/>
    </row>
    <row r="1626" spans="4:4" x14ac:dyDescent="0.5">
      <c r="D1626" s="96"/>
    </row>
    <row r="1627" spans="4:4" x14ac:dyDescent="0.5">
      <c r="D1627" s="96"/>
    </row>
    <row r="1628" spans="4:4" x14ac:dyDescent="0.5">
      <c r="D1628" s="96"/>
    </row>
    <row r="1629" spans="4:4" x14ac:dyDescent="0.5">
      <c r="D1629" s="96"/>
    </row>
    <row r="1630" spans="4:4" x14ac:dyDescent="0.5">
      <c r="D1630" s="96"/>
    </row>
    <row r="1631" spans="4:4" x14ac:dyDescent="0.5">
      <c r="D1631" s="96"/>
    </row>
    <row r="1632" spans="4:4" x14ac:dyDescent="0.5">
      <c r="D1632" s="96"/>
    </row>
    <row r="1633" spans="4:4" x14ac:dyDescent="0.5">
      <c r="D1633" s="96"/>
    </row>
    <row r="1634" spans="4:4" x14ac:dyDescent="0.5">
      <c r="D1634" s="96"/>
    </row>
    <row r="1635" spans="4:4" x14ac:dyDescent="0.5">
      <c r="D1635" s="96"/>
    </row>
    <row r="1636" spans="4:4" x14ac:dyDescent="0.5">
      <c r="D1636" s="96"/>
    </row>
    <row r="1637" spans="4:4" x14ac:dyDescent="0.5">
      <c r="D1637" s="96"/>
    </row>
    <row r="1638" spans="4:4" x14ac:dyDescent="0.5">
      <c r="D1638" s="96"/>
    </row>
    <row r="1639" spans="4:4" x14ac:dyDescent="0.5">
      <c r="D1639" s="96"/>
    </row>
    <row r="1640" spans="4:4" x14ac:dyDescent="0.5">
      <c r="D1640" s="96"/>
    </row>
    <row r="1641" spans="4:4" x14ac:dyDescent="0.5">
      <c r="D1641" s="96"/>
    </row>
    <row r="1642" spans="4:4" x14ac:dyDescent="0.5">
      <c r="D1642" s="96"/>
    </row>
    <row r="1643" spans="4:4" x14ac:dyDescent="0.5">
      <c r="D1643" s="96"/>
    </row>
    <row r="1644" spans="4:4" x14ac:dyDescent="0.5">
      <c r="D1644" s="96"/>
    </row>
    <row r="1645" spans="4:4" x14ac:dyDescent="0.5">
      <c r="D1645" s="96"/>
    </row>
    <row r="1646" spans="4:4" x14ac:dyDescent="0.5">
      <c r="D1646" s="96"/>
    </row>
    <row r="1647" spans="4:4" x14ac:dyDescent="0.5">
      <c r="D1647" s="96"/>
    </row>
    <row r="1648" spans="4:4" x14ac:dyDescent="0.5">
      <c r="D1648" s="96"/>
    </row>
    <row r="1649" spans="4:4" x14ac:dyDescent="0.5">
      <c r="D1649" s="96"/>
    </row>
    <row r="1650" spans="4:4" x14ac:dyDescent="0.5">
      <c r="D1650" s="96"/>
    </row>
    <row r="1651" spans="4:4" x14ac:dyDescent="0.5">
      <c r="D1651" s="96"/>
    </row>
    <row r="1652" spans="4:4" x14ac:dyDescent="0.5">
      <c r="D1652" s="96"/>
    </row>
    <row r="1653" spans="4:4" x14ac:dyDescent="0.5">
      <c r="D1653" s="96"/>
    </row>
    <row r="1654" spans="4:4" x14ac:dyDescent="0.5">
      <c r="D1654" s="96"/>
    </row>
    <row r="1655" spans="4:4" x14ac:dyDescent="0.5">
      <c r="D1655" s="96"/>
    </row>
    <row r="1656" spans="4:4" x14ac:dyDescent="0.5">
      <c r="D1656" s="96"/>
    </row>
    <row r="1657" spans="4:4" x14ac:dyDescent="0.5">
      <c r="D1657" s="96"/>
    </row>
    <row r="1658" spans="4:4" x14ac:dyDescent="0.5">
      <c r="D1658" s="96"/>
    </row>
    <row r="1659" spans="4:4" x14ac:dyDescent="0.5">
      <c r="D1659" s="96"/>
    </row>
    <row r="1660" spans="4:4" x14ac:dyDescent="0.5">
      <c r="D1660" s="96"/>
    </row>
    <row r="1661" spans="4:4" x14ac:dyDescent="0.5">
      <c r="D1661" s="96"/>
    </row>
    <row r="1662" spans="4:4" x14ac:dyDescent="0.5">
      <c r="D1662" s="96"/>
    </row>
    <row r="1663" spans="4:4" x14ac:dyDescent="0.5">
      <c r="D1663" s="96"/>
    </row>
    <row r="1664" spans="4:4" x14ac:dyDescent="0.5">
      <c r="D1664" s="96"/>
    </row>
    <row r="1665" spans="4:4" x14ac:dyDescent="0.5">
      <c r="D1665" s="96"/>
    </row>
    <row r="1666" spans="4:4" x14ac:dyDescent="0.5">
      <c r="D1666" s="96"/>
    </row>
    <row r="1667" spans="4:4" x14ac:dyDescent="0.5">
      <c r="D1667" s="96"/>
    </row>
    <row r="1668" spans="4:4" x14ac:dyDescent="0.5">
      <c r="D1668" s="96"/>
    </row>
    <row r="1669" spans="4:4" x14ac:dyDescent="0.5">
      <c r="D1669" s="96"/>
    </row>
    <row r="1670" spans="4:4" x14ac:dyDescent="0.5">
      <c r="D1670" s="96"/>
    </row>
    <row r="1671" spans="4:4" x14ac:dyDescent="0.5">
      <c r="D1671" s="96"/>
    </row>
    <row r="1672" spans="4:4" x14ac:dyDescent="0.5">
      <c r="D1672" s="96"/>
    </row>
    <row r="1673" spans="4:4" x14ac:dyDescent="0.5">
      <c r="D1673" s="96"/>
    </row>
    <row r="1674" spans="4:4" x14ac:dyDescent="0.5">
      <c r="D1674" s="96"/>
    </row>
    <row r="1675" spans="4:4" x14ac:dyDescent="0.5">
      <c r="D1675" s="96"/>
    </row>
    <row r="1676" spans="4:4" x14ac:dyDescent="0.5">
      <c r="D1676" s="96"/>
    </row>
    <row r="1677" spans="4:4" x14ac:dyDescent="0.5">
      <c r="D1677" s="96"/>
    </row>
    <row r="1678" spans="4:4" x14ac:dyDescent="0.5">
      <c r="D1678" s="96"/>
    </row>
    <row r="1679" spans="4:4" x14ac:dyDescent="0.5">
      <c r="D1679" s="96"/>
    </row>
    <row r="1680" spans="4:4" x14ac:dyDescent="0.5">
      <c r="D1680" s="96"/>
    </row>
    <row r="1681" spans="4:4" x14ac:dyDescent="0.5">
      <c r="D1681" s="96"/>
    </row>
    <row r="1682" spans="4:4" x14ac:dyDescent="0.5">
      <c r="D1682" s="96"/>
    </row>
    <row r="1683" spans="4:4" x14ac:dyDescent="0.5">
      <c r="D1683" s="96"/>
    </row>
    <row r="1684" spans="4:4" x14ac:dyDescent="0.5">
      <c r="D1684" s="96"/>
    </row>
    <row r="1685" spans="4:4" x14ac:dyDescent="0.5">
      <c r="D1685" s="96"/>
    </row>
    <row r="1686" spans="4:4" x14ac:dyDescent="0.5">
      <c r="D1686" s="96"/>
    </row>
    <row r="1687" spans="4:4" x14ac:dyDescent="0.5">
      <c r="D1687" s="96"/>
    </row>
    <row r="1688" spans="4:4" x14ac:dyDescent="0.5">
      <c r="D1688" s="96"/>
    </row>
    <row r="1689" spans="4:4" x14ac:dyDescent="0.5">
      <c r="D1689" s="96"/>
    </row>
    <row r="1690" spans="4:4" x14ac:dyDescent="0.5">
      <c r="D1690" s="96"/>
    </row>
    <row r="1691" spans="4:4" x14ac:dyDescent="0.5">
      <c r="D1691" s="96"/>
    </row>
    <row r="1692" spans="4:4" x14ac:dyDescent="0.5">
      <c r="D1692" s="96"/>
    </row>
    <row r="1693" spans="4:4" x14ac:dyDescent="0.5">
      <c r="D1693" s="96"/>
    </row>
    <row r="1694" spans="4:4" x14ac:dyDescent="0.5">
      <c r="D1694" s="96"/>
    </row>
    <row r="1695" spans="4:4" x14ac:dyDescent="0.5">
      <c r="D1695" s="96"/>
    </row>
    <row r="1696" spans="4:4" x14ac:dyDescent="0.5">
      <c r="D1696" s="96"/>
    </row>
    <row r="1697" spans="4:4" x14ac:dyDescent="0.5">
      <c r="D1697" s="96"/>
    </row>
    <row r="1698" spans="4:4" x14ac:dyDescent="0.5">
      <c r="D1698" s="96"/>
    </row>
    <row r="1699" spans="4:4" x14ac:dyDescent="0.5">
      <c r="D1699" s="96"/>
    </row>
    <row r="1700" spans="4:4" x14ac:dyDescent="0.5">
      <c r="D1700" s="96"/>
    </row>
    <row r="1701" spans="4:4" x14ac:dyDescent="0.5">
      <c r="D1701" s="96"/>
    </row>
    <row r="1702" spans="4:4" x14ac:dyDescent="0.5">
      <c r="D1702" s="96"/>
    </row>
    <row r="1703" spans="4:4" x14ac:dyDescent="0.5">
      <c r="D1703" s="96"/>
    </row>
    <row r="1704" spans="4:4" x14ac:dyDescent="0.5">
      <c r="D1704" s="96"/>
    </row>
    <row r="1705" spans="4:4" x14ac:dyDescent="0.5">
      <c r="D1705" s="96"/>
    </row>
    <row r="1706" spans="4:4" x14ac:dyDescent="0.5">
      <c r="D1706" s="96"/>
    </row>
    <row r="1707" spans="4:4" x14ac:dyDescent="0.5">
      <c r="D1707" s="96"/>
    </row>
    <row r="1708" spans="4:4" x14ac:dyDescent="0.5">
      <c r="D1708" s="96"/>
    </row>
    <row r="1709" spans="4:4" x14ac:dyDescent="0.5">
      <c r="D1709" s="96"/>
    </row>
    <row r="1710" spans="4:4" x14ac:dyDescent="0.5">
      <c r="D1710" s="96"/>
    </row>
    <row r="1711" spans="4:4" x14ac:dyDescent="0.5">
      <c r="D1711" s="96"/>
    </row>
    <row r="1712" spans="4:4" x14ac:dyDescent="0.5">
      <c r="D1712" s="96"/>
    </row>
    <row r="1713" spans="4:4" x14ac:dyDescent="0.5">
      <c r="D1713" s="96"/>
    </row>
    <row r="1714" spans="4:4" x14ac:dyDescent="0.5">
      <c r="D1714" s="96"/>
    </row>
    <row r="1715" spans="4:4" x14ac:dyDescent="0.5">
      <c r="D1715" s="96"/>
    </row>
    <row r="1716" spans="4:4" x14ac:dyDescent="0.5">
      <c r="D1716" s="96"/>
    </row>
    <row r="1717" spans="4:4" x14ac:dyDescent="0.5">
      <c r="D1717" s="96"/>
    </row>
    <row r="1718" spans="4:4" x14ac:dyDescent="0.5">
      <c r="D1718" s="96"/>
    </row>
    <row r="1719" spans="4:4" x14ac:dyDescent="0.5">
      <c r="D1719" s="96"/>
    </row>
    <row r="1720" spans="4:4" x14ac:dyDescent="0.5">
      <c r="D1720" s="96"/>
    </row>
    <row r="1721" spans="4:4" x14ac:dyDescent="0.5">
      <c r="D1721" s="96"/>
    </row>
    <row r="1722" spans="4:4" x14ac:dyDescent="0.5">
      <c r="D1722" s="96"/>
    </row>
    <row r="1723" spans="4:4" x14ac:dyDescent="0.5">
      <c r="D1723" s="96"/>
    </row>
    <row r="1724" spans="4:4" x14ac:dyDescent="0.5">
      <c r="D1724" s="96"/>
    </row>
    <row r="1725" spans="4:4" x14ac:dyDescent="0.5">
      <c r="D1725" s="96"/>
    </row>
    <row r="1726" spans="4:4" x14ac:dyDescent="0.5">
      <c r="D1726" s="96"/>
    </row>
    <row r="1727" spans="4:4" x14ac:dyDescent="0.5">
      <c r="D1727" s="96"/>
    </row>
    <row r="1728" spans="4:4" x14ac:dyDescent="0.5">
      <c r="D1728" s="96"/>
    </row>
    <row r="1729" spans="4:4" x14ac:dyDescent="0.5">
      <c r="D1729" s="96"/>
    </row>
    <row r="1730" spans="4:4" x14ac:dyDescent="0.5">
      <c r="D1730" s="96"/>
    </row>
    <row r="1731" spans="4:4" x14ac:dyDescent="0.5">
      <c r="D1731" s="96"/>
    </row>
    <row r="1732" spans="4:4" x14ac:dyDescent="0.5">
      <c r="D1732" s="96"/>
    </row>
    <row r="1733" spans="4:4" x14ac:dyDescent="0.5">
      <c r="D1733" s="96"/>
    </row>
    <row r="1734" spans="4:4" x14ac:dyDescent="0.5">
      <c r="D1734" s="96"/>
    </row>
    <row r="1735" spans="4:4" x14ac:dyDescent="0.5">
      <c r="D1735" s="96"/>
    </row>
    <row r="1736" spans="4:4" x14ac:dyDescent="0.5">
      <c r="D1736" s="96"/>
    </row>
    <row r="1737" spans="4:4" x14ac:dyDescent="0.5">
      <c r="D1737" s="96"/>
    </row>
    <row r="1738" spans="4:4" x14ac:dyDescent="0.5">
      <c r="D1738" s="96"/>
    </row>
    <row r="1739" spans="4:4" x14ac:dyDescent="0.5">
      <c r="D1739" s="96"/>
    </row>
    <row r="1740" spans="4:4" x14ac:dyDescent="0.5">
      <c r="D1740" s="96"/>
    </row>
    <row r="1741" spans="4:4" x14ac:dyDescent="0.5">
      <c r="D1741" s="96"/>
    </row>
    <row r="1742" spans="4:4" x14ac:dyDescent="0.5">
      <c r="D1742" s="96"/>
    </row>
    <row r="1743" spans="4:4" x14ac:dyDescent="0.5">
      <c r="D1743" s="96"/>
    </row>
    <row r="1744" spans="4:4" x14ac:dyDescent="0.5">
      <c r="D1744" s="96"/>
    </row>
    <row r="1745" spans="4:4" x14ac:dyDescent="0.5">
      <c r="D1745" s="96"/>
    </row>
    <row r="1746" spans="4:4" x14ac:dyDescent="0.5">
      <c r="D1746" s="96"/>
    </row>
    <row r="1747" spans="4:4" x14ac:dyDescent="0.5">
      <c r="D1747" s="96"/>
    </row>
    <row r="1748" spans="4:4" x14ac:dyDescent="0.5">
      <c r="D1748" s="96"/>
    </row>
    <row r="1749" spans="4:4" x14ac:dyDescent="0.5">
      <c r="D1749" s="96"/>
    </row>
    <row r="1750" spans="4:4" x14ac:dyDescent="0.5">
      <c r="D1750" s="96"/>
    </row>
    <row r="1751" spans="4:4" x14ac:dyDescent="0.5">
      <c r="D1751" s="96"/>
    </row>
    <row r="1752" spans="4:4" x14ac:dyDescent="0.5">
      <c r="D1752" s="96"/>
    </row>
    <row r="1753" spans="4:4" x14ac:dyDescent="0.5">
      <c r="D1753" s="96"/>
    </row>
    <row r="1754" spans="4:4" x14ac:dyDescent="0.5">
      <c r="D1754" s="96"/>
    </row>
    <row r="1755" spans="4:4" x14ac:dyDescent="0.5">
      <c r="D1755" s="96"/>
    </row>
    <row r="1756" spans="4:4" x14ac:dyDescent="0.5">
      <c r="D1756" s="96"/>
    </row>
    <row r="1757" spans="4:4" x14ac:dyDescent="0.5">
      <c r="D1757" s="96"/>
    </row>
    <row r="1758" spans="4:4" x14ac:dyDescent="0.5">
      <c r="D1758" s="96"/>
    </row>
    <row r="1759" spans="4:4" x14ac:dyDescent="0.5">
      <c r="D1759" s="96"/>
    </row>
    <row r="1760" spans="4:4" x14ac:dyDescent="0.5">
      <c r="D1760" s="96"/>
    </row>
    <row r="1761" spans="4:4" x14ac:dyDescent="0.5">
      <c r="D1761" s="96"/>
    </row>
    <row r="1762" spans="4:4" x14ac:dyDescent="0.5">
      <c r="D1762" s="96"/>
    </row>
    <row r="1763" spans="4:4" x14ac:dyDescent="0.5">
      <c r="D1763" s="96"/>
    </row>
    <row r="1764" spans="4:4" x14ac:dyDescent="0.5">
      <c r="D1764" s="96"/>
    </row>
    <row r="1765" spans="4:4" x14ac:dyDescent="0.5">
      <c r="D1765" s="96"/>
    </row>
    <row r="1766" spans="4:4" x14ac:dyDescent="0.5">
      <c r="D1766" s="96"/>
    </row>
    <row r="1767" spans="4:4" x14ac:dyDescent="0.5">
      <c r="D1767" s="96"/>
    </row>
    <row r="1768" spans="4:4" x14ac:dyDescent="0.5">
      <c r="D1768" s="96"/>
    </row>
    <row r="1769" spans="4:4" x14ac:dyDescent="0.5">
      <c r="D1769" s="96"/>
    </row>
    <row r="1770" spans="4:4" x14ac:dyDescent="0.5">
      <c r="D1770" s="96"/>
    </row>
    <row r="1771" spans="4:4" x14ac:dyDescent="0.5">
      <c r="D1771" s="96"/>
    </row>
    <row r="1772" spans="4:4" x14ac:dyDescent="0.5">
      <c r="D1772" s="96"/>
    </row>
    <row r="1773" spans="4:4" x14ac:dyDescent="0.5">
      <c r="D1773" s="96"/>
    </row>
    <row r="1774" spans="4:4" x14ac:dyDescent="0.5">
      <c r="D1774" s="96"/>
    </row>
    <row r="1775" spans="4:4" x14ac:dyDescent="0.5">
      <c r="D1775" s="96"/>
    </row>
    <row r="1776" spans="4:4" x14ac:dyDescent="0.5">
      <c r="D1776" s="96"/>
    </row>
    <row r="1777" spans="4:4" x14ac:dyDescent="0.5">
      <c r="D1777" s="96"/>
    </row>
    <row r="1778" spans="4:4" x14ac:dyDescent="0.5">
      <c r="D1778" s="96"/>
    </row>
    <row r="1779" spans="4:4" x14ac:dyDescent="0.5">
      <c r="D1779" s="96"/>
    </row>
    <row r="1780" spans="4:4" x14ac:dyDescent="0.5">
      <c r="D1780" s="96"/>
    </row>
    <row r="1781" spans="4:4" x14ac:dyDescent="0.5">
      <c r="D1781" s="96"/>
    </row>
    <row r="1782" spans="4:4" x14ac:dyDescent="0.5">
      <c r="D1782" s="96"/>
    </row>
    <row r="1783" spans="4:4" x14ac:dyDescent="0.5">
      <c r="D1783" s="96"/>
    </row>
    <row r="1784" spans="4:4" x14ac:dyDescent="0.5">
      <c r="D1784" s="96"/>
    </row>
    <row r="1785" spans="4:4" x14ac:dyDescent="0.5">
      <c r="D1785" s="96"/>
    </row>
    <row r="1786" spans="4:4" x14ac:dyDescent="0.5">
      <c r="D1786" s="96"/>
    </row>
    <row r="1787" spans="4:4" x14ac:dyDescent="0.5">
      <c r="D1787" s="96"/>
    </row>
    <row r="1788" spans="4:4" x14ac:dyDescent="0.5">
      <c r="D1788" s="96"/>
    </row>
    <row r="1789" spans="4:4" x14ac:dyDescent="0.5">
      <c r="D1789" s="96"/>
    </row>
    <row r="1790" spans="4:4" x14ac:dyDescent="0.5">
      <c r="D1790" s="96"/>
    </row>
    <row r="1791" spans="4:4" x14ac:dyDescent="0.5">
      <c r="D1791" s="96"/>
    </row>
    <row r="1792" spans="4:4" x14ac:dyDescent="0.5">
      <c r="D1792" s="96"/>
    </row>
    <row r="1793" spans="4:4" x14ac:dyDescent="0.5">
      <c r="D1793" s="96"/>
    </row>
    <row r="1794" spans="4:4" x14ac:dyDescent="0.5">
      <c r="D1794" s="96"/>
    </row>
    <row r="1795" spans="4:4" x14ac:dyDescent="0.5">
      <c r="D1795" s="96"/>
    </row>
    <row r="1796" spans="4:4" x14ac:dyDescent="0.5">
      <c r="D1796" s="96"/>
    </row>
    <row r="1797" spans="4:4" x14ac:dyDescent="0.5">
      <c r="D1797" s="96"/>
    </row>
    <row r="1798" spans="4:4" x14ac:dyDescent="0.5">
      <c r="D1798" s="96"/>
    </row>
    <row r="1799" spans="4:4" x14ac:dyDescent="0.5">
      <c r="D1799" s="96"/>
    </row>
    <row r="1800" spans="4:4" x14ac:dyDescent="0.5">
      <c r="D1800" s="96"/>
    </row>
    <row r="1801" spans="4:4" x14ac:dyDescent="0.5">
      <c r="D1801" s="96"/>
    </row>
    <row r="1802" spans="4:4" x14ac:dyDescent="0.5">
      <c r="D1802" s="96"/>
    </row>
    <row r="1803" spans="4:4" x14ac:dyDescent="0.5">
      <c r="D1803" s="96"/>
    </row>
    <row r="1804" spans="4:4" x14ac:dyDescent="0.5">
      <c r="D1804" s="96"/>
    </row>
    <row r="1805" spans="4:4" x14ac:dyDescent="0.5">
      <c r="D1805" s="96"/>
    </row>
    <row r="1806" spans="4:4" x14ac:dyDescent="0.5">
      <c r="D1806" s="96"/>
    </row>
    <row r="1807" spans="4:4" x14ac:dyDescent="0.5">
      <c r="D1807" s="96"/>
    </row>
    <row r="1808" spans="4:4" x14ac:dyDescent="0.5">
      <c r="D1808" s="96"/>
    </row>
    <row r="1809" spans="4:4" x14ac:dyDescent="0.5">
      <c r="D1809" s="96"/>
    </row>
    <row r="1810" spans="4:4" x14ac:dyDescent="0.5">
      <c r="D1810" s="96"/>
    </row>
    <row r="1811" spans="4:4" x14ac:dyDescent="0.5">
      <c r="D1811" s="96"/>
    </row>
    <row r="1812" spans="4:4" x14ac:dyDescent="0.5">
      <c r="D1812" s="96"/>
    </row>
    <row r="1813" spans="4:4" x14ac:dyDescent="0.5">
      <c r="D1813" s="96"/>
    </row>
    <row r="1814" spans="4:4" x14ac:dyDescent="0.5">
      <c r="D1814" s="96"/>
    </row>
    <row r="1815" spans="4:4" x14ac:dyDescent="0.5">
      <c r="D1815" s="96"/>
    </row>
    <row r="1816" spans="4:4" x14ac:dyDescent="0.5">
      <c r="D1816" s="96"/>
    </row>
    <row r="1817" spans="4:4" x14ac:dyDescent="0.5">
      <c r="D1817" s="96"/>
    </row>
    <row r="1818" spans="4:4" x14ac:dyDescent="0.5">
      <c r="D1818" s="96"/>
    </row>
    <row r="1819" spans="4:4" x14ac:dyDescent="0.5">
      <c r="D1819" s="96"/>
    </row>
    <row r="1820" spans="4:4" x14ac:dyDescent="0.5">
      <c r="D1820" s="96"/>
    </row>
    <row r="1821" spans="4:4" x14ac:dyDescent="0.5">
      <c r="D1821" s="96"/>
    </row>
    <row r="1822" spans="4:4" x14ac:dyDescent="0.5">
      <c r="D1822" s="96"/>
    </row>
    <row r="1823" spans="4:4" x14ac:dyDescent="0.5">
      <c r="D1823" s="96"/>
    </row>
    <row r="1824" spans="4:4" x14ac:dyDescent="0.5">
      <c r="D1824" s="96"/>
    </row>
    <row r="1825" spans="4:4" x14ac:dyDescent="0.5">
      <c r="D1825" s="96"/>
    </row>
    <row r="1826" spans="4:4" x14ac:dyDescent="0.5">
      <c r="D1826" s="96"/>
    </row>
    <row r="1827" spans="4:4" x14ac:dyDescent="0.5">
      <c r="D1827" s="96"/>
    </row>
    <row r="1828" spans="4:4" x14ac:dyDescent="0.5">
      <c r="D1828" s="96"/>
    </row>
    <row r="1829" spans="4:4" x14ac:dyDescent="0.5">
      <c r="D1829" s="96"/>
    </row>
    <row r="1830" spans="4:4" x14ac:dyDescent="0.5">
      <c r="D1830" s="96"/>
    </row>
    <row r="1831" spans="4:4" x14ac:dyDescent="0.5">
      <c r="D1831" s="96"/>
    </row>
    <row r="1832" spans="4:4" x14ac:dyDescent="0.5">
      <c r="D1832" s="96"/>
    </row>
    <row r="1833" spans="4:4" x14ac:dyDescent="0.5">
      <c r="D1833" s="96"/>
    </row>
    <row r="1834" spans="4:4" x14ac:dyDescent="0.5">
      <c r="D1834" s="96"/>
    </row>
    <row r="1835" spans="4:4" x14ac:dyDescent="0.5">
      <c r="D1835" s="96"/>
    </row>
    <row r="1836" spans="4:4" x14ac:dyDescent="0.5">
      <c r="D1836" s="96"/>
    </row>
    <row r="1837" spans="4:4" x14ac:dyDescent="0.5">
      <c r="D1837" s="96"/>
    </row>
    <row r="1838" spans="4:4" x14ac:dyDescent="0.5">
      <c r="D1838" s="96"/>
    </row>
    <row r="1839" spans="4:4" x14ac:dyDescent="0.5">
      <c r="D1839" s="96"/>
    </row>
    <row r="1840" spans="4:4" x14ac:dyDescent="0.5">
      <c r="D1840" s="96"/>
    </row>
    <row r="1841" spans="4:4" x14ac:dyDescent="0.5">
      <c r="D1841" s="96"/>
    </row>
    <row r="1842" spans="4:4" x14ac:dyDescent="0.5">
      <c r="D1842" s="96"/>
    </row>
    <row r="1843" spans="4:4" x14ac:dyDescent="0.5">
      <c r="D1843" s="96"/>
    </row>
    <row r="1844" spans="4:4" x14ac:dyDescent="0.5">
      <c r="D1844" s="96"/>
    </row>
    <row r="1845" spans="4:4" x14ac:dyDescent="0.5">
      <c r="D1845" s="96"/>
    </row>
    <row r="1846" spans="4:4" x14ac:dyDescent="0.5">
      <c r="D1846" s="96"/>
    </row>
    <row r="1847" spans="4:4" x14ac:dyDescent="0.5">
      <c r="D1847" s="96"/>
    </row>
    <row r="1848" spans="4:4" x14ac:dyDescent="0.5">
      <c r="D1848" s="96"/>
    </row>
    <row r="1849" spans="4:4" x14ac:dyDescent="0.5">
      <c r="D1849" s="96"/>
    </row>
    <row r="1850" spans="4:4" x14ac:dyDescent="0.5">
      <c r="D1850" s="96"/>
    </row>
    <row r="1851" spans="4:4" x14ac:dyDescent="0.5">
      <c r="D1851" s="96"/>
    </row>
    <row r="1852" spans="4:4" x14ac:dyDescent="0.5">
      <c r="D1852" s="96"/>
    </row>
    <row r="1853" spans="4:4" x14ac:dyDescent="0.5">
      <c r="D1853" s="96"/>
    </row>
    <row r="1854" spans="4:4" x14ac:dyDescent="0.5">
      <c r="D1854" s="96"/>
    </row>
    <row r="1855" spans="4:4" x14ac:dyDescent="0.5">
      <c r="D1855" s="96"/>
    </row>
    <row r="1856" spans="4:4" x14ac:dyDescent="0.5">
      <c r="D1856" s="96"/>
    </row>
    <row r="1857" spans="4:4" x14ac:dyDescent="0.5">
      <c r="D1857" s="96"/>
    </row>
    <row r="1858" spans="4:4" x14ac:dyDescent="0.5">
      <c r="D1858" s="96"/>
    </row>
    <row r="1859" spans="4:4" x14ac:dyDescent="0.5">
      <c r="D1859" s="96"/>
    </row>
    <row r="1860" spans="4:4" x14ac:dyDescent="0.5">
      <c r="D1860" s="96"/>
    </row>
    <row r="1861" spans="4:4" x14ac:dyDescent="0.5">
      <c r="D1861" s="96"/>
    </row>
    <row r="1862" spans="4:4" x14ac:dyDescent="0.5">
      <c r="D1862" s="96"/>
    </row>
    <row r="1863" spans="4:4" x14ac:dyDescent="0.5">
      <c r="D1863" s="96"/>
    </row>
    <row r="1864" spans="4:4" x14ac:dyDescent="0.5">
      <c r="D1864" s="96"/>
    </row>
    <row r="1865" spans="4:4" x14ac:dyDescent="0.5">
      <c r="D1865" s="96"/>
    </row>
    <row r="1866" spans="4:4" x14ac:dyDescent="0.5">
      <c r="D1866" s="96"/>
    </row>
    <row r="1867" spans="4:4" x14ac:dyDescent="0.5">
      <c r="D1867" s="96"/>
    </row>
    <row r="1868" spans="4:4" x14ac:dyDescent="0.5">
      <c r="D1868" s="96"/>
    </row>
    <row r="1869" spans="4:4" x14ac:dyDescent="0.5">
      <c r="D1869" s="96"/>
    </row>
    <row r="1870" spans="4:4" x14ac:dyDescent="0.5">
      <c r="D1870" s="96"/>
    </row>
    <row r="1871" spans="4:4" x14ac:dyDescent="0.5">
      <c r="D1871" s="96"/>
    </row>
    <row r="1872" spans="4:4" x14ac:dyDescent="0.5">
      <c r="D1872" s="96"/>
    </row>
    <row r="1873" spans="4:4" x14ac:dyDescent="0.5">
      <c r="D1873" s="96"/>
    </row>
    <row r="1874" spans="4:4" x14ac:dyDescent="0.5">
      <c r="D1874" s="96"/>
    </row>
    <row r="1875" spans="4:4" x14ac:dyDescent="0.5">
      <c r="D1875" s="96"/>
    </row>
    <row r="1876" spans="4:4" x14ac:dyDescent="0.5">
      <c r="D1876" s="96"/>
    </row>
    <row r="1877" spans="4:4" x14ac:dyDescent="0.5">
      <c r="D1877" s="96"/>
    </row>
    <row r="1878" spans="4:4" x14ac:dyDescent="0.5">
      <c r="D1878" s="96"/>
    </row>
    <row r="1879" spans="4:4" x14ac:dyDescent="0.5">
      <c r="D1879" s="96"/>
    </row>
    <row r="1880" spans="4:4" x14ac:dyDescent="0.5">
      <c r="D1880" s="96"/>
    </row>
    <row r="1881" spans="4:4" x14ac:dyDescent="0.5">
      <c r="D1881" s="96"/>
    </row>
    <row r="1882" spans="4:4" x14ac:dyDescent="0.5">
      <c r="D1882" s="96"/>
    </row>
    <row r="1883" spans="4:4" x14ac:dyDescent="0.5">
      <c r="D1883" s="96"/>
    </row>
    <row r="1884" spans="4:4" x14ac:dyDescent="0.5">
      <c r="D1884" s="96"/>
    </row>
    <row r="1885" spans="4:4" x14ac:dyDescent="0.5">
      <c r="D1885" s="96"/>
    </row>
    <row r="1886" spans="4:4" x14ac:dyDescent="0.5">
      <c r="D1886" s="96"/>
    </row>
    <row r="1887" spans="4:4" x14ac:dyDescent="0.5">
      <c r="D1887" s="96"/>
    </row>
    <row r="1888" spans="4:4" x14ac:dyDescent="0.5">
      <c r="D1888" s="96"/>
    </row>
    <row r="1889" spans="4:4" x14ac:dyDescent="0.5">
      <c r="D1889" s="96"/>
    </row>
    <row r="1890" spans="4:4" x14ac:dyDescent="0.5">
      <c r="D1890" s="96"/>
    </row>
    <row r="1891" spans="4:4" x14ac:dyDescent="0.5">
      <c r="D1891" s="96"/>
    </row>
    <row r="1892" spans="4:4" x14ac:dyDescent="0.5">
      <c r="D1892" s="96"/>
    </row>
    <row r="1893" spans="4:4" x14ac:dyDescent="0.5">
      <c r="D1893" s="96"/>
    </row>
    <row r="1894" spans="4:4" x14ac:dyDescent="0.5">
      <c r="D1894" s="96"/>
    </row>
    <row r="1895" spans="4:4" x14ac:dyDescent="0.5">
      <c r="D1895" s="96"/>
    </row>
    <row r="1896" spans="4:4" x14ac:dyDescent="0.5">
      <c r="D1896" s="96"/>
    </row>
    <row r="1897" spans="4:4" x14ac:dyDescent="0.5">
      <c r="D1897" s="96"/>
    </row>
    <row r="1898" spans="4:4" x14ac:dyDescent="0.5">
      <c r="D1898" s="96"/>
    </row>
    <row r="1899" spans="4:4" x14ac:dyDescent="0.5">
      <c r="D1899" s="96"/>
    </row>
    <row r="1900" spans="4:4" x14ac:dyDescent="0.5">
      <c r="D1900" s="96"/>
    </row>
    <row r="1901" spans="4:4" x14ac:dyDescent="0.5">
      <c r="D1901" s="96"/>
    </row>
    <row r="1902" spans="4:4" x14ac:dyDescent="0.5">
      <c r="D1902" s="96"/>
    </row>
    <row r="1903" spans="4:4" x14ac:dyDescent="0.5">
      <c r="D1903" s="96"/>
    </row>
    <row r="1904" spans="4:4" x14ac:dyDescent="0.5">
      <c r="D1904" s="96"/>
    </row>
    <row r="1905" spans="4:4" x14ac:dyDescent="0.5">
      <c r="D1905" s="96"/>
    </row>
    <row r="1906" spans="4:4" x14ac:dyDescent="0.5">
      <c r="D1906" s="96"/>
    </row>
    <row r="1907" spans="4:4" x14ac:dyDescent="0.5">
      <c r="D1907" s="96"/>
    </row>
    <row r="1908" spans="4:4" x14ac:dyDescent="0.5">
      <c r="D1908" s="96"/>
    </row>
    <row r="1909" spans="4:4" x14ac:dyDescent="0.5">
      <c r="D1909" s="96"/>
    </row>
    <row r="1910" spans="4:4" x14ac:dyDescent="0.5">
      <c r="D1910" s="96"/>
    </row>
    <row r="1911" spans="4:4" x14ac:dyDescent="0.5">
      <c r="D1911" s="96"/>
    </row>
    <row r="1912" spans="4:4" x14ac:dyDescent="0.5">
      <c r="D1912" s="96"/>
    </row>
    <row r="1913" spans="4:4" x14ac:dyDescent="0.5">
      <c r="D1913" s="96"/>
    </row>
    <row r="1914" spans="4:4" x14ac:dyDescent="0.5">
      <c r="D1914" s="96"/>
    </row>
    <row r="1915" spans="4:4" x14ac:dyDescent="0.5">
      <c r="D1915" s="96"/>
    </row>
    <row r="1916" spans="4:4" x14ac:dyDescent="0.5">
      <c r="D1916" s="96"/>
    </row>
    <row r="1917" spans="4:4" x14ac:dyDescent="0.5">
      <c r="D1917" s="96"/>
    </row>
    <row r="1918" spans="4:4" x14ac:dyDescent="0.5">
      <c r="D1918" s="96"/>
    </row>
    <row r="1919" spans="4:4" x14ac:dyDescent="0.5">
      <c r="D1919" s="96"/>
    </row>
    <row r="1920" spans="4:4" x14ac:dyDescent="0.5">
      <c r="D1920" s="96"/>
    </row>
    <row r="1921" spans="4:4" x14ac:dyDescent="0.5">
      <c r="D1921" s="96"/>
    </row>
    <row r="1922" spans="4:4" x14ac:dyDescent="0.5">
      <c r="D1922" s="96"/>
    </row>
    <row r="1923" spans="4:4" x14ac:dyDescent="0.5">
      <c r="D1923" s="96"/>
    </row>
    <row r="1924" spans="4:4" x14ac:dyDescent="0.5">
      <c r="D1924" s="96"/>
    </row>
    <row r="1925" spans="4:4" x14ac:dyDescent="0.5">
      <c r="D1925" s="96"/>
    </row>
    <row r="1926" spans="4:4" x14ac:dyDescent="0.5">
      <c r="D1926" s="96"/>
    </row>
    <row r="1927" spans="4:4" x14ac:dyDescent="0.5">
      <c r="D1927" s="96"/>
    </row>
    <row r="1928" spans="4:4" x14ac:dyDescent="0.5">
      <c r="D1928" s="96"/>
    </row>
    <row r="1929" spans="4:4" x14ac:dyDescent="0.5">
      <c r="D1929" s="96"/>
    </row>
    <row r="1930" spans="4:4" x14ac:dyDescent="0.5">
      <c r="D1930" s="96"/>
    </row>
    <row r="1931" spans="4:4" x14ac:dyDescent="0.5">
      <c r="D1931" s="96"/>
    </row>
    <row r="1932" spans="4:4" x14ac:dyDescent="0.5">
      <c r="D1932" s="96"/>
    </row>
    <row r="1933" spans="4:4" x14ac:dyDescent="0.5">
      <c r="D1933" s="96"/>
    </row>
    <row r="1934" spans="4:4" x14ac:dyDescent="0.5">
      <c r="D1934" s="96"/>
    </row>
    <row r="1935" spans="4:4" x14ac:dyDescent="0.5">
      <c r="D1935" s="96"/>
    </row>
    <row r="1936" spans="4:4" x14ac:dyDescent="0.5">
      <c r="D1936" s="96"/>
    </row>
    <row r="1937" spans="4:4" x14ac:dyDescent="0.5">
      <c r="D1937" s="96"/>
    </row>
    <row r="1938" spans="4:4" x14ac:dyDescent="0.5">
      <c r="D1938" s="96"/>
    </row>
    <row r="1939" spans="4:4" x14ac:dyDescent="0.5">
      <c r="D1939" s="96"/>
    </row>
    <row r="1940" spans="4:4" x14ac:dyDescent="0.5">
      <c r="D1940" s="96"/>
    </row>
    <row r="1941" spans="4:4" x14ac:dyDescent="0.5">
      <c r="D1941" s="96"/>
    </row>
    <row r="1942" spans="4:4" x14ac:dyDescent="0.5">
      <c r="D1942" s="96"/>
    </row>
    <row r="1943" spans="4:4" x14ac:dyDescent="0.5">
      <c r="D1943" s="96"/>
    </row>
    <row r="1944" spans="4:4" x14ac:dyDescent="0.5">
      <c r="D1944" s="96"/>
    </row>
    <row r="1945" spans="4:4" x14ac:dyDescent="0.5">
      <c r="D1945" s="96"/>
    </row>
    <row r="1946" spans="4:4" x14ac:dyDescent="0.5">
      <c r="D1946" s="96"/>
    </row>
    <row r="1947" spans="4:4" x14ac:dyDescent="0.5">
      <c r="D1947" s="96"/>
    </row>
    <row r="1948" spans="4:4" x14ac:dyDescent="0.5">
      <c r="D1948" s="96"/>
    </row>
    <row r="1949" spans="4:4" x14ac:dyDescent="0.5">
      <c r="D1949" s="96"/>
    </row>
    <row r="1950" spans="4:4" x14ac:dyDescent="0.5">
      <c r="D1950" s="96"/>
    </row>
    <row r="1951" spans="4:4" x14ac:dyDescent="0.5">
      <c r="D1951" s="96"/>
    </row>
    <row r="1952" spans="4:4" x14ac:dyDescent="0.5">
      <c r="D1952" s="96"/>
    </row>
    <row r="1953" spans="4:4" x14ac:dyDescent="0.5">
      <c r="D1953" s="96"/>
    </row>
    <row r="1954" spans="4:4" x14ac:dyDescent="0.5">
      <c r="D1954" s="96"/>
    </row>
    <row r="1955" spans="4:4" x14ac:dyDescent="0.5">
      <c r="D1955" s="96"/>
    </row>
    <row r="1956" spans="4:4" x14ac:dyDescent="0.5">
      <c r="D1956" s="96"/>
    </row>
    <row r="1957" spans="4:4" x14ac:dyDescent="0.5">
      <c r="D1957" s="96"/>
    </row>
    <row r="1958" spans="4:4" x14ac:dyDescent="0.5">
      <c r="D1958" s="96"/>
    </row>
    <row r="1959" spans="4:4" x14ac:dyDescent="0.5">
      <c r="D1959" s="96"/>
    </row>
    <row r="1960" spans="4:4" x14ac:dyDescent="0.5">
      <c r="D1960" s="96"/>
    </row>
    <row r="1961" spans="4:4" x14ac:dyDescent="0.5">
      <c r="D1961" s="96"/>
    </row>
    <row r="1962" spans="4:4" x14ac:dyDescent="0.5">
      <c r="D1962" s="96"/>
    </row>
    <row r="1963" spans="4:4" x14ac:dyDescent="0.5">
      <c r="D1963" s="96"/>
    </row>
    <row r="1964" spans="4:4" x14ac:dyDescent="0.5">
      <c r="D1964" s="96"/>
    </row>
    <row r="1965" spans="4:4" x14ac:dyDescent="0.5">
      <c r="D1965" s="96"/>
    </row>
    <row r="1966" spans="4:4" x14ac:dyDescent="0.5">
      <c r="D1966" s="96"/>
    </row>
    <row r="1967" spans="4:4" x14ac:dyDescent="0.5">
      <c r="D1967" s="96"/>
    </row>
    <row r="1968" spans="4:4" x14ac:dyDescent="0.5">
      <c r="D1968" s="96"/>
    </row>
    <row r="1969" spans="4:4" x14ac:dyDescent="0.5">
      <c r="D1969" s="96"/>
    </row>
    <row r="1970" spans="4:4" x14ac:dyDescent="0.5">
      <c r="D1970" s="96"/>
    </row>
    <row r="1971" spans="4:4" x14ac:dyDescent="0.5">
      <c r="D1971" s="96"/>
    </row>
    <row r="1972" spans="4:4" x14ac:dyDescent="0.5">
      <c r="D1972" s="96"/>
    </row>
    <row r="1973" spans="4:4" x14ac:dyDescent="0.5">
      <c r="D1973" s="96"/>
    </row>
    <row r="1974" spans="4:4" x14ac:dyDescent="0.5">
      <c r="D1974" s="96"/>
    </row>
    <row r="1975" spans="4:4" x14ac:dyDescent="0.5">
      <c r="D1975" s="96"/>
    </row>
    <row r="1976" spans="4:4" x14ac:dyDescent="0.5">
      <c r="D1976" s="96"/>
    </row>
    <row r="1977" spans="4:4" x14ac:dyDescent="0.5">
      <c r="D1977" s="96"/>
    </row>
    <row r="1978" spans="4:4" x14ac:dyDescent="0.5">
      <c r="D1978" s="96"/>
    </row>
    <row r="1979" spans="4:4" x14ac:dyDescent="0.5">
      <c r="D1979" s="96"/>
    </row>
    <row r="1980" spans="4:4" x14ac:dyDescent="0.5">
      <c r="D1980" s="96"/>
    </row>
    <row r="1981" spans="4:4" x14ac:dyDescent="0.5">
      <c r="D1981" s="96"/>
    </row>
    <row r="1982" spans="4:4" x14ac:dyDescent="0.5">
      <c r="D1982" s="96"/>
    </row>
    <row r="1983" spans="4:4" x14ac:dyDescent="0.5">
      <c r="D1983" s="96"/>
    </row>
    <row r="1984" spans="4:4" x14ac:dyDescent="0.5">
      <c r="D1984" s="96"/>
    </row>
    <row r="1985" spans="4:4" x14ac:dyDescent="0.5">
      <c r="D1985" s="96"/>
    </row>
    <row r="1986" spans="4:4" x14ac:dyDescent="0.5">
      <c r="D1986" s="96"/>
    </row>
    <row r="1987" spans="4:4" x14ac:dyDescent="0.5">
      <c r="D1987" s="96"/>
    </row>
    <row r="1988" spans="4:4" x14ac:dyDescent="0.5">
      <c r="D1988" s="96"/>
    </row>
    <row r="1989" spans="4:4" x14ac:dyDescent="0.5">
      <c r="D1989" s="96"/>
    </row>
    <row r="1990" spans="4:4" x14ac:dyDescent="0.5">
      <c r="D1990" s="96"/>
    </row>
    <row r="1991" spans="4:4" x14ac:dyDescent="0.5">
      <c r="D1991" s="96"/>
    </row>
    <row r="1992" spans="4:4" x14ac:dyDescent="0.5">
      <c r="D1992" s="96"/>
    </row>
    <row r="1993" spans="4:4" x14ac:dyDescent="0.5">
      <c r="D1993" s="96"/>
    </row>
    <row r="1994" spans="4:4" x14ac:dyDescent="0.5">
      <c r="D1994" s="96"/>
    </row>
    <row r="1995" spans="4:4" x14ac:dyDescent="0.5">
      <c r="D1995" s="96"/>
    </row>
    <row r="1996" spans="4:4" x14ac:dyDescent="0.5">
      <c r="D1996" s="96"/>
    </row>
    <row r="1997" spans="4:4" x14ac:dyDescent="0.5">
      <c r="D1997" s="96"/>
    </row>
    <row r="1998" spans="4:4" x14ac:dyDescent="0.5">
      <c r="D1998" s="96"/>
    </row>
    <row r="1999" spans="4:4" x14ac:dyDescent="0.5">
      <c r="D1999" s="96"/>
    </row>
    <row r="2000" spans="4:4" x14ac:dyDescent="0.5">
      <c r="D2000" s="96"/>
    </row>
    <row r="2001" spans="4:4" x14ac:dyDescent="0.5">
      <c r="D2001" s="96"/>
    </row>
    <row r="2002" spans="4:4" x14ac:dyDescent="0.5">
      <c r="D2002" s="96"/>
    </row>
    <row r="2003" spans="4:4" x14ac:dyDescent="0.5">
      <c r="D2003" s="96"/>
    </row>
    <row r="2004" spans="4:4" x14ac:dyDescent="0.5">
      <c r="D2004" s="96"/>
    </row>
    <row r="2005" spans="4:4" x14ac:dyDescent="0.5">
      <c r="D2005" s="96"/>
    </row>
    <row r="2006" spans="4:4" x14ac:dyDescent="0.5">
      <c r="D2006" s="96"/>
    </row>
    <row r="2007" spans="4:4" x14ac:dyDescent="0.5">
      <c r="D2007" s="96"/>
    </row>
    <row r="2008" spans="4:4" x14ac:dyDescent="0.5">
      <c r="D2008" s="96"/>
    </row>
    <row r="2009" spans="4:4" x14ac:dyDescent="0.5">
      <c r="D2009" s="96"/>
    </row>
    <row r="2010" spans="4:4" x14ac:dyDescent="0.5">
      <c r="D2010" s="96"/>
    </row>
    <row r="2011" spans="4:4" x14ac:dyDescent="0.5">
      <c r="D2011" s="96"/>
    </row>
    <row r="2012" spans="4:4" x14ac:dyDescent="0.5">
      <c r="D2012" s="96"/>
    </row>
    <row r="2013" spans="4:4" x14ac:dyDescent="0.5">
      <c r="D2013" s="96"/>
    </row>
    <row r="2014" spans="4:4" x14ac:dyDescent="0.5">
      <c r="D2014" s="96"/>
    </row>
    <row r="2015" spans="4:4" x14ac:dyDescent="0.5">
      <c r="D2015" s="96"/>
    </row>
    <row r="2016" spans="4:4" x14ac:dyDescent="0.5">
      <c r="D2016" s="96"/>
    </row>
    <row r="2017" spans="4:4" x14ac:dyDescent="0.5">
      <c r="D2017" s="96"/>
    </row>
    <row r="2018" spans="4:4" x14ac:dyDescent="0.5">
      <c r="D2018" s="96"/>
    </row>
    <row r="2019" spans="4:4" x14ac:dyDescent="0.5">
      <c r="D2019" s="96"/>
    </row>
    <row r="2020" spans="4:4" x14ac:dyDescent="0.5">
      <c r="D2020" s="96"/>
    </row>
    <row r="2021" spans="4:4" x14ac:dyDescent="0.5">
      <c r="D2021" s="96"/>
    </row>
    <row r="2022" spans="4:4" x14ac:dyDescent="0.5">
      <c r="D2022" s="96"/>
    </row>
    <row r="2023" spans="4:4" x14ac:dyDescent="0.5">
      <c r="D2023" s="96"/>
    </row>
    <row r="2024" spans="4:4" x14ac:dyDescent="0.5">
      <c r="D2024" s="96"/>
    </row>
    <row r="2025" spans="4:4" x14ac:dyDescent="0.5">
      <c r="D2025" s="96"/>
    </row>
    <row r="2026" spans="4:4" x14ac:dyDescent="0.5">
      <c r="D2026" s="96"/>
    </row>
    <row r="2027" spans="4:4" x14ac:dyDescent="0.5">
      <c r="D2027" s="96"/>
    </row>
    <row r="2028" spans="4:4" x14ac:dyDescent="0.5">
      <c r="D2028" s="96"/>
    </row>
    <row r="2029" spans="4:4" x14ac:dyDescent="0.5">
      <c r="D2029" s="96"/>
    </row>
    <row r="2030" spans="4:4" x14ac:dyDescent="0.5">
      <c r="D2030" s="96"/>
    </row>
    <row r="2031" spans="4:4" x14ac:dyDescent="0.5">
      <c r="D2031" s="96"/>
    </row>
    <row r="2032" spans="4:4" x14ac:dyDescent="0.5">
      <c r="D2032" s="96"/>
    </row>
    <row r="2033" spans="4:4" x14ac:dyDescent="0.5">
      <c r="D2033" s="96"/>
    </row>
    <row r="2034" spans="4:4" x14ac:dyDescent="0.5">
      <c r="D2034" s="96"/>
    </row>
    <row r="2035" spans="4:4" x14ac:dyDescent="0.5">
      <c r="D2035" s="96"/>
    </row>
    <row r="2036" spans="4:4" x14ac:dyDescent="0.5">
      <c r="D2036" s="96"/>
    </row>
    <row r="2037" spans="4:4" x14ac:dyDescent="0.5">
      <c r="D2037" s="96"/>
    </row>
    <row r="2038" spans="4:4" x14ac:dyDescent="0.5">
      <c r="D2038" s="96"/>
    </row>
    <row r="2039" spans="4:4" x14ac:dyDescent="0.5">
      <c r="D2039" s="96"/>
    </row>
    <row r="2040" spans="4:4" x14ac:dyDescent="0.5">
      <c r="D2040" s="96"/>
    </row>
    <row r="2041" spans="4:4" x14ac:dyDescent="0.5">
      <c r="D2041" s="96"/>
    </row>
    <row r="2042" spans="4:4" x14ac:dyDescent="0.5">
      <c r="D2042" s="96"/>
    </row>
    <row r="2043" spans="4:4" x14ac:dyDescent="0.5">
      <c r="D2043" s="96"/>
    </row>
    <row r="2044" spans="4:4" x14ac:dyDescent="0.5">
      <c r="D2044" s="96"/>
    </row>
    <row r="2045" spans="4:4" x14ac:dyDescent="0.5">
      <c r="D2045" s="96"/>
    </row>
    <row r="2046" spans="4:4" x14ac:dyDescent="0.5">
      <c r="D2046" s="96"/>
    </row>
    <row r="2047" spans="4:4" x14ac:dyDescent="0.5">
      <c r="D2047" s="96"/>
    </row>
    <row r="2048" spans="4:4" x14ac:dyDescent="0.5">
      <c r="D2048" s="96"/>
    </row>
    <row r="2049" spans="4:4" x14ac:dyDescent="0.5">
      <c r="D2049" s="96"/>
    </row>
    <row r="2050" spans="4:4" x14ac:dyDescent="0.5">
      <c r="D2050" s="96"/>
    </row>
    <row r="2051" spans="4:4" x14ac:dyDescent="0.5">
      <c r="D2051" s="96"/>
    </row>
    <row r="2052" spans="4:4" x14ac:dyDescent="0.5">
      <c r="D2052" s="96"/>
    </row>
    <row r="2053" spans="4:4" x14ac:dyDescent="0.5">
      <c r="D2053" s="96"/>
    </row>
    <row r="2054" spans="4:4" x14ac:dyDescent="0.5">
      <c r="D2054" s="96"/>
    </row>
    <row r="2055" spans="4:4" x14ac:dyDescent="0.5">
      <c r="D2055" s="96"/>
    </row>
    <row r="2056" spans="4:4" x14ac:dyDescent="0.5">
      <c r="D2056" s="96"/>
    </row>
    <row r="2057" spans="4:4" x14ac:dyDescent="0.5">
      <c r="D2057" s="96"/>
    </row>
    <row r="2058" spans="4:4" x14ac:dyDescent="0.5">
      <c r="D2058" s="96"/>
    </row>
    <row r="2059" spans="4:4" x14ac:dyDescent="0.5">
      <c r="D2059" s="96"/>
    </row>
    <row r="2060" spans="4:4" x14ac:dyDescent="0.5">
      <c r="D2060" s="96"/>
    </row>
    <row r="2061" spans="4:4" x14ac:dyDescent="0.5">
      <c r="D2061" s="96"/>
    </row>
    <row r="2062" spans="4:4" x14ac:dyDescent="0.5">
      <c r="D2062" s="96"/>
    </row>
    <row r="2063" spans="4:4" x14ac:dyDescent="0.5">
      <c r="D2063" s="96"/>
    </row>
    <row r="2064" spans="4:4" x14ac:dyDescent="0.5">
      <c r="D2064" s="96"/>
    </row>
    <row r="2065" spans="4:4" x14ac:dyDescent="0.5">
      <c r="D2065" s="96"/>
    </row>
    <row r="2066" spans="4:4" x14ac:dyDescent="0.5">
      <c r="D2066" s="96"/>
    </row>
    <row r="2067" spans="4:4" x14ac:dyDescent="0.5">
      <c r="D2067" s="96"/>
    </row>
    <row r="2068" spans="4:4" x14ac:dyDescent="0.5">
      <c r="D2068" s="96"/>
    </row>
    <row r="2069" spans="4:4" x14ac:dyDescent="0.5">
      <c r="D2069" s="96"/>
    </row>
    <row r="2070" spans="4:4" x14ac:dyDescent="0.5">
      <c r="D2070" s="96"/>
    </row>
    <row r="2071" spans="4:4" x14ac:dyDescent="0.5">
      <c r="D2071" s="96"/>
    </row>
    <row r="2072" spans="4:4" x14ac:dyDescent="0.5">
      <c r="D2072" s="96"/>
    </row>
    <row r="2073" spans="4:4" x14ac:dyDescent="0.5">
      <c r="D2073" s="96"/>
    </row>
    <row r="2074" spans="4:4" x14ac:dyDescent="0.5">
      <c r="D2074" s="96"/>
    </row>
    <row r="2075" spans="4:4" x14ac:dyDescent="0.5">
      <c r="D2075" s="96"/>
    </row>
    <row r="2076" spans="4:4" x14ac:dyDescent="0.5">
      <c r="D2076" s="96"/>
    </row>
    <row r="2077" spans="4:4" x14ac:dyDescent="0.5">
      <c r="D2077" s="96"/>
    </row>
    <row r="2078" spans="4:4" x14ac:dyDescent="0.5">
      <c r="D2078" s="96"/>
    </row>
    <row r="2079" spans="4:4" x14ac:dyDescent="0.5">
      <c r="D2079" s="96"/>
    </row>
    <row r="2080" spans="4:4" x14ac:dyDescent="0.5">
      <c r="D2080" s="96"/>
    </row>
    <row r="2081" spans="4:4" x14ac:dyDescent="0.5">
      <c r="D2081" s="96"/>
    </row>
    <row r="2082" spans="4:4" x14ac:dyDescent="0.5">
      <c r="D2082" s="96"/>
    </row>
    <row r="2083" spans="4:4" x14ac:dyDescent="0.5">
      <c r="D2083" s="96"/>
    </row>
    <row r="2084" spans="4:4" x14ac:dyDescent="0.5">
      <c r="D2084" s="96"/>
    </row>
    <row r="2085" spans="4:4" x14ac:dyDescent="0.5">
      <c r="D2085" s="96"/>
    </row>
    <row r="2086" spans="4:4" x14ac:dyDescent="0.5">
      <c r="D2086" s="96"/>
    </row>
    <row r="2087" spans="4:4" x14ac:dyDescent="0.5">
      <c r="D2087" s="96"/>
    </row>
    <row r="2088" spans="4:4" x14ac:dyDescent="0.5">
      <c r="D2088" s="96"/>
    </row>
    <row r="2089" spans="4:4" x14ac:dyDescent="0.5">
      <c r="D2089" s="96"/>
    </row>
    <row r="2090" spans="4:4" x14ac:dyDescent="0.5">
      <c r="D2090" s="96"/>
    </row>
    <row r="2091" spans="4:4" x14ac:dyDescent="0.5">
      <c r="D2091" s="96"/>
    </row>
    <row r="2092" spans="4:4" x14ac:dyDescent="0.5">
      <c r="D2092" s="96"/>
    </row>
    <row r="2093" spans="4:4" x14ac:dyDescent="0.5">
      <c r="D2093" s="96"/>
    </row>
    <row r="2094" spans="4:4" x14ac:dyDescent="0.5">
      <c r="D2094" s="96"/>
    </row>
    <row r="2095" spans="4:4" x14ac:dyDescent="0.5">
      <c r="D2095" s="96"/>
    </row>
    <row r="2096" spans="4:4" x14ac:dyDescent="0.5">
      <c r="D2096" s="96"/>
    </row>
    <row r="2097" spans="4:4" x14ac:dyDescent="0.5">
      <c r="D2097" s="96"/>
    </row>
    <row r="2098" spans="4:4" x14ac:dyDescent="0.5">
      <c r="D2098" s="96"/>
    </row>
    <row r="2099" spans="4:4" x14ac:dyDescent="0.5">
      <c r="D2099" s="96"/>
    </row>
    <row r="2100" spans="4:4" x14ac:dyDescent="0.5">
      <c r="D2100" s="96"/>
    </row>
    <row r="2101" spans="4:4" x14ac:dyDescent="0.5">
      <c r="D2101" s="96"/>
    </row>
    <row r="2102" spans="4:4" x14ac:dyDescent="0.5">
      <c r="D2102" s="96"/>
    </row>
    <row r="2103" spans="4:4" x14ac:dyDescent="0.5">
      <c r="D2103" s="96"/>
    </row>
    <row r="2104" spans="4:4" x14ac:dyDescent="0.5">
      <c r="D2104" s="96"/>
    </row>
    <row r="2105" spans="4:4" x14ac:dyDescent="0.5">
      <c r="D2105" s="96"/>
    </row>
    <row r="2106" spans="4:4" x14ac:dyDescent="0.5">
      <c r="D2106" s="96"/>
    </row>
    <row r="2107" spans="4:4" x14ac:dyDescent="0.5">
      <c r="D2107" s="96"/>
    </row>
    <row r="2108" spans="4:4" x14ac:dyDescent="0.5">
      <c r="D2108" s="96"/>
    </row>
    <row r="2109" spans="4:4" x14ac:dyDescent="0.5">
      <c r="D2109" s="96"/>
    </row>
    <row r="2110" spans="4:4" x14ac:dyDescent="0.5">
      <c r="D2110" s="96"/>
    </row>
    <row r="2111" spans="4:4" x14ac:dyDescent="0.5">
      <c r="D2111" s="96"/>
    </row>
    <row r="2112" spans="4:4" x14ac:dyDescent="0.5">
      <c r="D2112" s="96"/>
    </row>
    <row r="2113" spans="4:4" x14ac:dyDescent="0.5">
      <c r="D2113" s="96"/>
    </row>
    <row r="2114" spans="4:4" x14ac:dyDescent="0.5">
      <c r="D2114" s="96"/>
    </row>
    <row r="2115" spans="4:4" x14ac:dyDescent="0.5">
      <c r="D2115" s="96"/>
    </row>
    <row r="2116" spans="4:4" x14ac:dyDescent="0.5">
      <c r="D2116" s="96"/>
    </row>
    <row r="2117" spans="4:4" x14ac:dyDescent="0.5">
      <c r="D2117" s="96"/>
    </row>
    <row r="2118" spans="4:4" x14ac:dyDescent="0.5">
      <c r="D2118" s="96"/>
    </row>
    <row r="2119" spans="4:4" x14ac:dyDescent="0.5">
      <c r="D2119" s="96"/>
    </row>
    <row r="2120" spans="4:4" x14ac:dyDescent="0.5">
      <c r="D2120" s="96"/>
    </row>
    <row r="2121" spans="4:4" x14ac:dyDescent="0.5">
      <c r="D2121" s="96"/>
    </row>
    <row r="2122" spans="4:4" x14ac:dyDescent="0.5">
      <c r="D2122" s="96"/>
    </row>
    <row r="2123" spans="4:4" x14ac:dyDescent="0.5">
      <c r="D2123" s="96"/>
    </row>
    <row r="2124" spans="4:4" x14ac:dyDescent="0.5">
      <c r="D2124" s="96"/>
    </row>
    <row r="2125" spans="4:4" x14ac:dyDescent="0.5">
      <c r="D2125" s="96"/>
    </row>
    <row r="2126" spans="4:4" x14ac:dyDescent="0.5">
      <c r="D2126" s="96"/>
    </row>
    <row r="2127" spans="4:4" x14ac:dyDescent="0.5">
      <c r="D2127" s="96"/>
    </row>
    <row r="2128" spans="4:4" x14ac:dyDescent="0.5">
      <c r="D2128" s="96"/>
    </row>
    <row r="2129" spans="4:4" x14ac:dyDescent="0.5">
      <c r="D2129" s="96"/>
    </row>
    <row r="2130" spans="4:4" x14ac:dyDescent="0.5">
      <c r="D2130" s="96"/>
    </row>
    <row r="2131" spans="4:4" x14ac:dyDescent="0.5">
      <c r="D2131" s="96"/>
    </row>
    <row r="2132" spans="4:4" x14ac:dyDescent="0.5">
      <c r="D2132" s="96"/>
    </row>
    <row r="2133" spans="4:4" x14ac:dyDescent="0.5">
      <c r="D2133" s="96"/>
    </row>
    <row r="2134" spans="4:4" x14ac:dyDescent="0.5">
      <c r="D2134" s="96"/>
    </row>
    <row r="2135" spans="4:4" x14ac:dyDescent="0.5">
      <c r="D2135" s="96"/>
    </row>
    <row r="2136" spans="4:4" x14ac:dyDescent="0.5">
      <c r="D2136" s="96"/>
    </row>
    <row r="2137" spans="4:4" x14ac:dyDescent="0.5">
      <c r="D2137" s="96"/>
    </row>
    <row r="2138" spans="4:4" x14ac:dyDescent="0.5">
      <c r="D2138" s="96"/>
    </row>
    <row r="2139" spans="4:4" x14ac:dyDescent="0.5">
      <c r="D2139" s="96"/>
    </row>
    <row r="2140" spans="4:4" x14ac:dyDescent="0.5">
      <c r="D2140" s="96"/>
    </row>
    <row r="2141" spans="4:4" x14ac:dyDescent="0.5">
      <c r="D2141" s="96"/>
    </row>
    <row r="2142" spans="4:4" x14ac:dyDescent="0.5">
      <c r="D2142" s="96"/>
    </row>
    <row r="2143" spans="4:4" x14ac:dyDescent="0.5">
      <c r="D2143" s="96"/>
    </row>
    <row r="2144" spans="4:4" x14ac:dyDescent="0.5">
      <c r="D2144" s="96"/>
    </row>
    <row r="2145" spans="4:4" x14ac:dyDescent="0.5">
      <c r="D2145" s="96"/>
    </row>
    <row r="2146" spans="4:4" x14ac:dyDescent="0.5">
      <c r="D2146" s="96"/>
    </row>
    <row r="2147" spans="4:4" x14ac:dyDescent="0.5">
      <c r="D2147" s="96"/>
    </row>
    <row r="2148" spans="4:4" x14ac:dyDescent="0.5">
      <c r="D2148" s="96"/>
    </row>
    <row r="2149" spans="4:4" x14ac:dyDescent="0.5">
      <c r="D2149" s="96"/>
    </row>
    <row r="2150" spans="4:4" x14ac:dyDescent="0.5">
      <c r="D2150" s="96"/>
    </row>
    <row r="2151" spans="4:4" x14ac:dyDescent="0.5">
      <c r="D2151" s="96"/>
    </row>
    <row r="2152" spans="4:4" x14ac:dyDescent="0.5">
      <c r="D2152" s="96"/>
    </row>
    <row r="2153" spans="4:4" x14ac:dyDescent="0.5">
      <c r="D2153" s="96"/>
    </row>
    <row r="2154" spans="4:4" x14ac:dyDescent="0.5">
      <c r="D2154" s="96"/>
    </row>
    <row r="2155" spans="4:4" x14ac:dyDescent="0.5">
      <c r="D2155" s="96"/>
    </row>
    <row r="2156" spans="4:4" x14ac:dyDescent="0.5">
      <c r="D2156" s="96"/>
    </row>
    <row r="2157" spans="4:4" x14ac:dyDescent="0.5">
      <c r="D2157" s="96"/>
    </row>
    <row r="2158" spans="4:4" x14ac:dyDescent="0.5">
      <c r="D2158" s="96"/>
    </row>
    <row r="2159" spans="4:4" x14ac:dyDescent="0.5">
      <c r="D2159" s="96"/>
    </row>
    <row r="2160" spans="4:4" x14ac:dyDescent="0.5">
      <c r="D2160" s="96"/>
    </row>
    <row r="2161" spans="4:4" x14ac:dyDescent="0.5">
      <c r="D2161" s="96"/>
    </row>
    <row r="2162" spans="4:4" x14ac:dyDescent="0.5">
      <c r="D2162" s="96"/>
    </row>
    <row r="2163" spans="4:4" x14ac:dyDescent="0.5">
      <c r="D2163" s="96"/>
    </row>
    <row r="2164" spans="4:4" x14ac:dyDescent="0.5">
      <c r="D2164" s="96"/>
    </row>
    <row r="2165" spans="4:4" x14ac:dyDescent="0.5">
      <c r="D2165" s="96"/>
    </row>
    <row r="2166" spans="4:4" x14ac:dyDescent="0.5">
      <c r="D2166" s="96"/>
    </row>
    <row r="2167" spans="4:4" x14ac:dyDescent="0.5">
      <c r="D2167" s="96"/>
    </row>
    <row r="2168" spans="4:4" x14ac:dyDescent="0.5">
      <c r="D2168" s="96"/>
    </row>
    <row r="2169" spans="4:4" x14ac:dyDescent="0.5">
      <c r="D2169" s="96"/>
    </row>
    <row r="2170" spans="4:4" x14ac:dyDescent="0.5">
      <c r="D2170" s="96"/>
    </row>
    <row r="2171" spans="4:4" x14ac:dyDescent="0.5">
      <c r="D2171" s="96"/>
    </row>
    <row r="2172" spans="4:4" x14ac:dyDescent="0.5">
      <c r="D2172" s="96"/>
    </row>
    <row r="2173" spans="4:4" x14ac:dyDescent="0.5">
      <c r="D2173" s="96"/>
    </row>
    <row r="2174" spans="4:4" x14ac:dyDescent="0.5">
      <c r="D2174" s="96"/>
    </row>
    <row r="2175" spans="4:4" x14ac:dyDescent="0.5">
      <c r="D2175" s="96"/>
    </row>
    <row r="2176" spans="4:4" x14ac:dyDescent="0.5">
      <c r="D2176" s="96"/>
    </row>
    <row r="2177" spans="4:4" x14ac:dyDescent="0.5">
      <c r="D2177" s="96"/>
    </row>
    <row r="2178" spans="4:4" x14ac:dyDescent="0.5">
      <c r="D2178" s="96"/>
    </row>
    <row r="2179" spans="4:4" x14ac:dyDescent="0.5">
      <c r="D2179" s="96"/>
    </row>
    <row r="2180" spans="4:4" x14ac:dyDescent="0.5">
      <c r="D2180" s="96"/>
    </row>
    <row r="2181" spans="4:4" x14ac:dyDescent="0.5">
      <c r="D2181" s="96"/>
    </row>
    <row r="2182" spans="4:4" x14ac:dyDescent="0.5">
      <c r="D2182" s="96"/>
    </row>
    <row r="2183" spans="4:4" x14ac:dyDescent="0.5">
      <c r="D2183" s="96"/>
    </row>
    <row r="2184" spans="4:4" x14ac:dyDescent="0.5">
      <c r="D2184" s="96"/>
    </row>
    <row r="2185" spans="4:4" x14ac:dyDescent="0.5">
      <c r="D2185" s="96"/>
    </row>
    <row r="2186" spans="4:4" x14ac:dyDescent="0.5">
      <c r="D2186" s="96"/>
    </row>
    <row r="2187" spans="4:4" x14ac:dyDescent="0.5">
      <c r="D2187" s="96"/>
    </row>
    <row r="2188" spans="4:4" x14ac:dyDescent="0.5">
      <c r="D2188" s="96"/>
    </row>
    <row r="2189" spans="4:4" x14ac:dyDescent="0.5">
      <c r="D2189" s="96"/>
    </row>
    <row r="2190" spans="4:4" x14ac:dyDescent="0.5">
      <c r="D2190" s="96"/>
    </row>
    <row r="2191" spans="4:4" x14ac:dyDescent="0.5">
      <c r="D2191" s="96"/>
    </row>
    <row r="2192" spans="4:4" x14ac:dyDescent="0.5">
      <c r="D2192" s="96"/>
    </row>
    <row r="2193" spans="4:4" x14ac:dyDescent="0.5">
      <c r="D2193" s="96"/>
    </row>
    <row r="2194" spans="4:4" x14ac:dyDescent="0.5">
      <c r="D2194" s="96"/>
    </row>
    <row r="2195" spans="4:4" x14ac:dyDescent="0.5">
      <c r="D2195" s="96"/>
    </row>
    <row r="2196" spans="4:4" x14ac:dyDescent="0.5">
      <c r="D2196" s="96"/>
    </row>
    <row r="2197" spans="4:4" x14ac:dyDescent="0.5">
      <c r="D2197" s="96"/>
    </row>
    <row r="2198" spans="4:4" x14ac:dyDescent="0.5">
      <c r="D2198" s="96"/>
    </row>
    <row r="2199" spans="4:4" x14ac:dyDescent="0.5">
      <c r="D2199" s="96"/>
    </row>
    <row r="2200" spans="4:4" x14ac:dyDescent="0.5">
      <c r="D2200" s="96"/>
    </row>
    <row r="2201" spans="4:4" x14ac:dyDescent="0.5">
      <c r="D2201" s="96"/>
    </row>
    <row r="2202" spans="4:4" x14ac:dyDescent="0.5">
      <c r="D2202" s="96"/>
    </row>
    <row r="2203" spans="4:4" x14ac:dyDescent="0.5">
      <c r="D2203" s="96"/>
    </row>
    <row r="2204" spans="4:4" x14ac:dyDescent="0.5">
      <c r="D2204" s="96"/>
    </row>
    <row r="2205" spans="4:4" x14ac:dyDescent="0.5">
      <c r="D2205" s="96"/>
    </row>
    <row r="2206" spans="4:4" x14ac:dyDescent="0.5">
      <c r="D2206" s="96"/>
    </row>
    <row r="2207" spans="4:4" x14ac:dyDescent="0.5">
      <c r="D2207" s="96"/>
    </row>
    <row r="2208" spans="4:4" x14ac:dyDescent="0.5">
      <c r="D2208" s="96"/>
    </row>
    <row r="2209" spans="4:4" x14ac:dyDescent="0.5">
      <c r="D2209" s="96"/>
    </row>
    <row r="2210" spans="4:4" x14ac:dyDescent="0.5">
      <c r="D2210" s="96"/>
    </row>
    <row r="2211" spans="4:4" x14ac:dyDescent="0.5">
      <c r="D2211" s="96"/>
    </row>
    <row r="2212" spans="4:4" x14ac:dyDescent="0.5">
      <c r="D2212" s="96"/>
    </row>
    <row r="2213" spans="4:4" x14ac:dyDescent="0.5">
      <c r="D2213" s="96"/>
    </row>
    <row r="2214" spans="4:4" x14ac:dyDescent="0.5">
      <c r="D2214" s="96"/>
    </row>
    <row r="2215" spans="4:4" x14ac:dyDescent="0.5">
      <c r="D2215" s="96"/>
    </row>
    <row r="2216" spans="4:4" x14ac:dyDescent="0.5">
      <c r="D2216" s="96"/>
    </row>
    <row r="2217" spans="4:4" x14ac:dyDescent="0.5">
      <c r="D2217" s="96"/>
    </row>
    <row r="2218" spans="4:4" x14ac:dyDescent="0.5">
      <c r="D2218" s="96"/>
    </row>
    <row r="2219" spans="4:4" x14ac:dyDescent="0.5">
      <c r="D2219" s="96"/>
    </row>
    <row r="2220" spans="4:4" x14ac:dyDescent="0.5">
      <c r="D2220" s="96"/>
    </row>
    <row r="2221" spans="4:4" x14ac:dyDescent="0.5">
      <c r="D2221" s="96"/>
    </row>
    <row r="2222" spans="4:4" x14ac:dyDescent="0.5">
      <c r="D2222" s="96"/>
    </row>
    <row r="2223" spans="4:4" x14ac:dyDescent="0.5">
      <c r="D2223" s="96"/>
    </row>
    <row r="2224" spans="4:4" x14ac:dyDescent="0.5">
      <c r="D2224" s="96"/>
    </row>
    <row r="2225" spans="4:4" x14ac:dyDescent="0.5">
      <c r="D2225" s="96"/>
    </row>
    <row r="2226" spans="4:4" x14ac:dyDescent="0.5">
      <c r="D2226" s="96"/>
    </row>
    <row r="2227" spans="4:4" x14ac:dyDescent="0.5">
      <c r="D2227" s="96"/>
    </row>
    <row r="2228" spans="4:4" x14ac:dyDescent="0.5">
      <c r="D2228" s="96"/>
    </row>
    <row r="2229" spans="4:4" x14ac:dyDescent="0.5">
      <c r="D2229" s="96"/>
    </row>
    <row r="2230" spans="4:4" x14ac:dyDescent="0.5">
      <c r="D2230" s="96"/>
    </row>
    <row r="2231" spans="4:4" x14ac:dyDescent="0.5">
      <c r="D2231" s="96"/>
    </row>
    <row r="2232" spans="4:4" x14ac:dyDescent="0.5">
      <c r="D2232" s="96"/>
    </row>
    <row r="2233" spans="4:4" x14ac:dyDescent="0.5">
      <c r="D2233" s="96"/>
    </row>
    <row r="2234" spans="4:4" x14ac:dyDescent="0.5">
      <c r="D2234" s="96"/>
    </row>
    <row r="2235" spans="4:4" x14ac:dyDescent="0.5">
      <c r="D2235" s="96"/>
    </row>
    <row r="2236" spans="4:4" x14ac:dyDescent="0.5">
      <c r="D2236" s="96"/>
    </row>
    <row r="2237" spans="4:4" x14ac:dyDescent="0.5">
      <c r="D2237" s="96"/>
    </row>
    <row r="2238" spans="4:4" x14ac:dyDescent="0.5">
      <c r="D2238" s="96"/>
    </row>
    <row r="2239" spans="4:4" x14ac:dyDescent="0.5">
      <c r="D2239" s="96"/>
    </row>
    <row r="2240" spans="4:4" x14ac:dyDescent="0.5">
      <c r="D2240" s="96"/>
    </row>
    <row r="2241" spans="4:4" x14ac:dyDescent="0.5">
      <c r="D2241" s="96"/>
    </row>
    <row r="2242" spans="4:4" x14ac:dyDescent="0.5">
      <c r="D2242" s="96"/>
    </row>
    <row r="2243" spans="4:4" x14ac:dyDescent="0.5">
      <c r="D2243" s="96"/>
    </row>
    <row r="2244" spans="4:4" x14ac:dyDescent="0.5">
      <c r="D2244" s="96"/>
    </row>
    <row r="2245" spans="4:4" x14ac:dyDescent="0.5">
      <c r="D2245" s="96"/>
    </row>
    <row r="2246" spans="4:4" x14ac:dyDescent="0.5">
      <c r="D2246" s="96"/>
    </row>
    <row r="2247" spans="4:4" x14ac:dyDescent="0.5">
      <c r="D2247" s="96"/>
    </row>
    <row r="2248" spans="4:4" x14ac:dyDescent="0.5">
      <c r="D2248" s="96"/>
    </row>
    <row r="2249" spans="4:4" x14ac:dyDescent="0.5">
      <c r="D2249" s="96"/>
    </row>
    <row r="2250" spans="4:4" x14ac:dyDescent="0.5">
      <c r="D2250" s="96"/>
    </row>
    <row r="2251" spans="4:4" x14ac:dyDescent="0.5">
      <c r="D2251" s="96"/>
    </row>
    <row r="2252" spans="4:4" x14ac:dyDescent="0.5">
      <c r="D2252" s="96"/>
    </row>
    <row r="2253" spans="4:4" x14ac:dyDescent="0.5">
      <c r="D2253" s="96"/>
    </row>
    <row r="2254" spans="4:4" x14ac:dyDescent="0.5">
      <c r="D2254" s="96"/>
    </row>
    <row r="2255" spans="4:4" x14ac:dyDescent="0.5">
      <c r="D2255" s="96"/>
    </row>
    <row r="2256" spans="4:4" x14ac:dyDescent="0.5">
      <c r="D2256" s="96"/>
    </row>
    <row r="2257" spans="4:4" x14ac:dyDescent="0.5">
      <c r="D2257" s="96"/>
    </row>
    <row r="2258" spans="4:4" x14ac:dyDescent="0.5">
      <c r="D2258" s="96"/>
    </row>
    <row r="2259" spans="4:4" x14ac:dyDescent="0.5">
      <c r="D2259" s="96"/>
    </row>
    <row r="2260" spans="4:4" x14ac:dyDescent="0.5">
      <c r="D2260" s="96"/>
    </row>
    <row r="2261" spans="4:4" x14ac:dyDescent="0.5">
      <c r="D2261" s="96"/>
    </row>
    <row r="2262" spans="4:4" x14ac:dyDescent="0.5">
      <c r="D2262" s="96"/>
    </row>
    <row r="2263" spans="4:4" x14ac:dyDescent="0.5">
      <c r="D2263" s="96"/>
    </row>
    <row r="2264" spans="4:4" x14ac:dyDescent="0.5">
      <c r="D2264" s="96"/>
    </row>
    <row r="2265" spans="4:4" x14ac:dyDescent="0.5">
      <c r="D2265" s="96"/>
    </row>
    <row r="2266" spans="4:4" x14ac:dyDescent="0.5">
      <c r="D2266" s="96"/>
    </row>
    <row r="2267" spans="4:4" x14ac:dyDescent="0.5">
      <c r="D2267" s="96"/>
    </row>
    <row r="2268" spans="4:4" x14ac:dyDescent="0.5">
      <c r="D2268" s="96"/>
    </row>
    <row r="2269" spans="4:4" x14ac:dyDescent="0.5">
      <c r="D2269" s="96"/>
    </row>
    <row r="2270" spans="4:4" x14ac:dyDescent="0.5">
      <c r="D2270" s="96"/>
    </row>
    <row r="2271" spans="4:4" x14ac:dyDescent="0.5">
      <c r="D2271" s="96"/>
    </row>
    <row r="2272" spans="4:4" x14ac:dyDescent="0.5">
      <c r="D2272" s="96"/>
    </row>
    <row r="2273" spans="4:4" x14ac:dyDescent="0.5">
      <c r="D2273" s="96"/>
    </row>
    <row r="2274" spans="4:4" x14ac:dyDescent="0.5">
      <c r="D2274" s="96"/>
    </row>
    <row r="2275" spans="4:4" x14ac:dyDescent="0.5">
      <c r="D2275" s="96"/>
    </row>
    <row r="2276" spans="4:4" x14ac:dyDescent="0.5">
      <c r="D2276" s="96"/>
    </row>
    <row r="2277" spans="4:4" x14ac:dyDescent="0.5">
      <c r="D2277" s="96"/>
    </row>
    <row r="2278" spans="4:4" x14ac:dyDescent="0.5">
      <c r="D2278" s="96"/>
    </row>
    <row r="2279" spans="4:4" x14ac:dyDescent="0.5">
      <c r="D2279" s="96"/>
    </row>
    <row r="2280" spans="4:4" x14ac:dyDescent="0.5">
      <c r="D2280" s="96"/>
    </row>
    <row r="2281" spans="4:4" x14ac:dyDescent="0.5">
      <c r="D2281" s="96"/>
    </row>
    <row r="2282" spans="4:4" x14ac:dyDescent="0.5">
      <c r="D2282" s="96"/>
    </row>
    <row r="2283" spans="4:4" x14ac:dyDescent="0.5">
      <c r="D2283" s="96"/>
    </row>
    <row r="2284" spans="4:4" x14ac:dyDescent="0.5">
      <c r="D2284" s="96"/>
    </row>
    <row r="2285" spans="4:4" x14ac:dyDescent="0.5">
      <c r="D2285" s="96"/>
    </row>
    <row r="2286" spans="4:4" x14ac:dyDescent="0.5">
      <c r="D2286" s="96"/>
    </row>
    <row r="2287" spans="4:4" x14ac:dyDescent="0.5">
      <c r="D2287" s="96"/>
    </row>
    <row r="2288" spans="4:4" x14ac:dyDescent="0.5">
      <c r="D2288" s="96"/>
    </row>
    <row r="2289" spans="4:4" x14ac:dyDescent="0.5">
      <c r="D2289" s="96"/>
    </row>
    <row r="2290" spans="4:4" x14ac:dyDescent="0.5">
      <c r="D2290" s="96"/>
    </row>
    <row r="2291" spans="4:4" x14ac:dyDescent="0.5">
      <c r="D2291" s="96"/>
    </row>
    <row r="2292" spans="4:4" x14ac:dyDescent="0.5">
      <c r="D2292" s="96"/>
    </row>
    <row r="2293" spans="4:4" x14ac:dyDescent="0.5">
      <c r="D2293" s="96"/>
    </row>
    <row r="2294" spans="4:4" x14ac:dyDescent="0.5">
      <c r="D2294" s="96"/>
    </row>
    <row r="2295" spans="4:4" x14ac:dyDescent="0.5">
      <c r="D2295" s="96"/>
    </row>
    <row r="2296" spans="4:4" x14ac:dyDescent="0.5">
      <c r="D2296" s="96"/>
    </row>
    <row r="2297" spans="4:4" x14ac:dyDescent="0.5">
      <c r="D2297" s="96"/>
    </row>
    <row r="2298" spans="4:4" x14ac:dyDescent="0.5">
      <c r="D2298" s="96"/>
    </row>
    <row r="2299" spans="4:4" x14ac:dyDescent="0.5">
      <c r="D2299" s="96"/>
    </row>
    <row r="2300" spans="4:4" x14ac:dyDescent="0.5">
      <c r="D2300" s="96"/>
    </row>
    <row r="2301" spans="4:4" x14ac:dyDescent="0.5">
      <c r="D2301" s="96"/>
    </row>
    <row r="2302" spans="4:4" x14ac:dyDescent="0.5">
      <c r="D2302" s="96"/>
    </row>
    <row r="2303" spans="4:4" x14ac:dyDescent="0.5">
      <c r="D2303" s="96"/>
    </row>
    <row r="2304" spans="4:4" x14ac:dyDescent="0.5">
      <c r="D2304" s="96"/>
    </row>
    <row r="2305" spans="4:4" x14ac:dyDescent="0.5">
      <c r="D2305" s="96"/>
    </row>
    <row r="2306" spans="4:4" x14ac:dyDescent="0.5">
      <c r="D2306" s="96"/>
    </row>
    <row r="2307" spans="4:4" x14ac:dyDescent="0.5">
      <c r="D2307" s="96"/>
    </row>
    <row r="2308" spans="4:4" x14ac:dyDescent="0.5">
      <c r="D2308" s="96"/>
    </row>
    <row r="2309" spans="4:4" x14ac:dyDescent="0.5">
      <c r="D2309" s="96"/>
    </row>
    <row r="2310" spans="4:4" x14ac:dyDescent="0.5">
      <c r="D2310" s="96"/>
    </row>
    <row r="2311" spans="4:4" x14ac:dyDescent="0.5">
      <c r="D2311" s="96"/>
    </row>
    <row r="2312" spans="4:4" x14ac:dyDescent="0.5">
      <c r="D2312" s="96"/>
    </row>
    <row r="2313" spans="4:4" x14ac:dyDescent="0.5">
      <c r="D2313" s="96"/>
    </row>
    <row r="2314" spans="4:4" x14ac:dyDescent="0.5">
      <c r="D2314" s="96"/>
    </row>
    <row r="2315" spans="4:4" x14ac:dyDescent="0.5">
      <c r="D2315" s="96"/>
    </row>
    <row r="2316" spans="4:4" x14ac:dyDescent="0.5">
      <c r="D2316" s="96"/>
    </row>
    <row r="2317" spans="4:4" x14ac:dyDescent="0.5">
      <c r="D2317" s="96"/>
    </row>
    <row r="2318" spans="4:4" x14ac:dyDescent="0.5">
      <c r="D2318" s="96"/>
    </row>
    <row r="2319" spans="4:4" x14ac:dyDescent="0.5">
      <c r="D2319" s="96"/>
    </row>
    <row r="2320" spans="4:4" x14ac:dyDescent="0.5">
      <c r="D2320" s="96"/>
    </row>
    <row r="2321" spans="4:4" x14ac:dyDescent="0.5">
      <c r="D2321" s="96"/>
    </row>
    <row r="2322" spans="4:4" x14ac:dyDescent="0.5">
      <c r="D2322" s="96"/>
    </row>
    <row r="2323" spans="4:4" x14ac:dyDescent="0.5">
      <c r="D2323" s="96"/>
    </row>
    <row r="2324" spans="4:4" x14ac:dyDescent="0.5">
      <c r="D2324" s="96"/>
    </row>
    <row r="2325" spans="4:4" x14ac:dyDescent="0.5">
      <c r="D2325" s="96"/>
    </row>
    <row r="2326" spans="4:4" x14ac:dyDescent="0.5">
      <c r="D2326" s="96"/>
    </row>
    <row r="2327" spans="4:4" x14ac:dyDescent="0.5">
      <c r="D2327" s="96"/>
    </row>
    <row r="2328" spans="4:4" x14ac:dyDescent="0.5">
      <c r="D2328" s="96"/>
    </row>
    <row r="2329" spans="4:4" x14ac:dyDescent="0.5">
      <c r="D2329" s="96"/>
    </row>
    <row r="2330" spans="4:4" x14ac:dyDescent="0.5">
      <c r="D2330" s="96"/>
    </row>
    <row r="2331" spans="4:4" x14ac:dyDescent="0.5">
      <c r="D2331" s="96"/>
    </row>
    <row r="2332" spans="4:4" x14ac:dyDescent="0.5">
      <c r="D2332" s="96"/>
    </row>
    <row r="2333" spans="4:4" x14ac:dyDescent="0.5">
      <c r="D2333" s="96"/>
    </row>
    <row r="2334" spans="4:4" x14ac:dyDescent="0.5">
      <c r="D2334" s="96"/>
    </row>
    <row r="2335" spans="4:4" x14ac:dyDescent="0.5">
      <c r="D2335" s="96"/>
    </row>
    <row r="2336" spans="4:4" x14ac:dyDescent="0.5">
      <c r="D2336" s="96"/>
    </row>
    <row r="2337" spans="4:4" x14ac:dyDescent="0.5">
      <c r="D2337" s="96"/>
    </row>
    <row r="2338" spans="4:4" x14ac:dyDescent="0.5">
      <c r="D2338" s="96"/>
    </row>
    <row r="2339" spans="4:4" x14ac:dyDescent="0.5">
      <c r="D2339" s="96"/>
    </row>
    <row r="2340" spans="4:4" x14ac:dyDescent="0.5">
      <c r="D2340" s="96"/>
    </row>
    <row r="2341" spans="4:4" x14ac:dyDescent="0.5">
      <c r="D2341" s="96"/>
    </row>
    <row r="2342" spans="4:4" x14ac:dyDescent="0.5">
      <c r="D2342" s="96"/>
    </row>
    <row r="2343" spans="4:4" x14ac:dyDescent="0.5">
      <c r="D2343" s="96"/>
    </row>
    <row r="2344" spans="4:4" x14ac:dyDescent="0.5">
      <c r="D2344" s="96"/>
    </row>
    <row r="2345" spans="4:4" x14ac:dyDescent="0.5">
      <c r="D2345" s="96"/>
    </row>
    <row r="2346" spans="4:4" x14ac:dyDescent="0.5">
      <c r="D2346" s="96"/>
    </row>
    <row r="2347" spans="4:4" x14ac:dyDescent="0.5">
      <c r="D2347" s="96"/>
    </row>
    <row r="2348" spans="4:4" x14ac:dyDescent="0.5">
      <c r="D2348" s="96"/>
    </row>
    <row r="2349" spans="4:4" x14ac:dyDescent="0.5">
      <c r="D2349" s="96"/>
    </row>
    <row r="2350" spans="4:4" x14ac:dyDescent="0.5">
      <c r="D2350" s="96"/>
    </row>
    <row r="2351" spans="4:4" x14ac:dyDescent="0.5">
      <c r="D2351" s="96"/>
    </row>
    <row r="2352" spans="4:4" x14ac:dyDescent="0.5">
      <c r="D2352" s="96"/>
    </row>
    <row r="2353" spans="4:4" x14ac:dyDescent="0.5">
      <c r="D2353" s="96"/>
    </row>
    <row r="2354" spans="4:4" x14ac:dyDescent="0.5">
      <c r="D2354" s="96"/>
    </row>
    <row r="2355" spans="4:4" x14ac:dyDescent="0.5">
      <c r="D2355" s="96"/>
    </row>
    <row r="2356" spans="4:4" x14ac:dyDescent="0.5">
      <c r="D2356" s="96"/>
    </row>
    <row r="2357" spans="4:4" x14ac:dyDescent="0.5">
      <c r="D2357" s="96"/>
    </row>
    <row r="2358" spans="4:4" x14ac:dyDescent="0.5">
      <c r="D2358" s="96"/>
    </row>
    <row r="2359" spans="4:4" x14ac:dyDescent="0.5">
      <c r="D2359" s="96"/>
    </row>
    <row r="2360" spans="4:4" x14ac:dyDescent="0.5">
      <c r="D2360" s="96"/>
    </row>
    <row r="2361" spans="4:4" x14ac:dyDescent="0.5">
      <c r="D2361" s="96"/>
    </row>
    <row r="2362" spans="4:4" x14ac:dyDescent="0.5">
      <c r="D2362" s="96"/>
    </row>
    <row r="2363" spans="4:4" x14ac:dyDescent="0.5">
      <c r="D2363" s="96"/>
    </row>
    <row r="2364" spans="4:4" x14ac:dyDescent="0.5">
      <c r="D2364" s="96"/>
    </row>
    <row r="2365" spans="4:4" x14ac:dyDescent="0.5">
      <c r="D2365" s="96"/>
    </row>
    <row r="2366" spans="4:4" x14ac:dyDescent="0.5">
      <c r="D2366" s="96"/>
    </row>
    <row r="2367" spans="4:4" x14ac:dyDescent="0.5">
      <c r="D2367" s="96"/>
    </row>
    <row r="2368" spans="4:4" x14ac:dyDescent="0.5">
      <c r="D2368" s="96"/>
    </row>
    <row r="2369" spans="4:4" x14ac:dyDescent="0.5">
      <c r="D2369" s="96"/>
    </row>
    <row r="2370" spans="4:4" x14ac:dyDescent="0.5">
      <c r="D2370" s="96"/>
    </row>
    <row r="2371" spans="4:4" x14ac:dyDescent="0.5">
      <c r="D2371" s="96"/>
    </row>
    <row r="2372" spans="4:4" x14ac:dyDescent="0.5">
      <c r="D2372" s="96"/>
    </row>
    <row r="2373" spans="4:4" x14ac:dyDescent="0.5">
      <c r="D2373" s="96"/>
    </row>
    <row r="2374" spans="4:4" x14ac:dyDescent="0.5">
      <c r="D2374" s="96"/>
    </row>
    <row r="2375" spans="4:4" x14ac:dyDescent="0.5">
      <c r="D2375" s="96"/>
    </row>
    <row r="2376" spans="4:4" x14ac:dyDescent="0.5">
      <c r="D2376" s="96"/>
    </row>
    <row r="2377" spans="4:4" x14ac:dyDescent="0.5">
      <c r="D2377" s="96"/>
    </row>
    <row r="2378" spans="4:4" x14ac:dyDescent="0.5">
      <c r="D2378" s="96"/>
    </row>
    <row r="2379" spans="4:4" x14ac:dyDescent="0.5">
      <c r="D2379" s="96"/>
    </row>
    <row r="2380" spans="4:4" x14ac:dyDescent="0.5">
      <c r="D2380" s="96"/>
    </row>
    <row r="2381" spans="4:4" x14ac:dyDescent="0.5">
      <c r="D2381" s="96"/>
    </row>
    <row r="2382" spans="4:4" x14ac:dyDescent="0.5">
      <c r="D2382" s="96"/>
    </row>
    <row r="2383" spans="4:4" x14ac:dyDescent="0.5">
      <c r="D2383" s="96"/>
    </row>
    <row r="2384" spans="4:4" x14ac:dyDescent="0.5">
      <c r="D2384" s="96"/>
    </row>
    <row r="2385" spans="4:4" x14ac:dyDescent="0.5">
      <c r="D2385" s="96"/>
    </row>
    <row r="2386" spans="4:4" x14ac:dyDescent="0.5">
      <c r="D2386" s="96"/>
    </row>
    <row r="2387" spans="4:4" x14ac:dyDescent="0.5">
      <c r="D2387" s="96"/>
    </row>
    <row r="2388" spans="4:4" x14ac:dyDescent="0.5">
      <c r="D2388" s="96"/>
    </row>
    <row r="2389" spans="4:4" x14ac:dyDescent="0.5">
      <c r="D2389" s="96"/>
    </row>
    <row r="2390" spans="4:4" x14ac:dyDescent="0.5">
      <c r="D2390" s="96"/>
    </row>
    <row r="2391" spans="4:4" x14ac:dyDescent="0.5">
      <c r="D2391" s="96"/>
    </row>
    <row r="2392" spans="4:4" x14ac:dyDescent="0.5">
      <c r="D2392" s="96"/>
    </row>
    <row r="2393" spans="4:4" x14ac:dyDescent="0.5">
      <c r="D2393" s="96"/>
    </row>
    <row r="2394" spans="4:4" x14ac:dyDescent="0.5">
      <c r="D2394" s="96"/>
    </row>
    <row r="2395" spans="4:4" x14ac:dyDescent="0.5">
      <c r="D2395" s="96"/>
    </row>
    <row r="2396" spans="4:4" x14ac:dyDescent="0.5">
      <c r="D2396" s="96"/>
    </row>
    <row r="2397" spans="4:4" x14ac:dyDescent="0.5">
      <c r="D2397" s="96"/>
    </row>
    <row r="2398" spans="4:4" x14ac:dyDescent="0.5">
      <c r="D2398" s="96"/>
    </row>
    <row r="2399" spans="4:4" x14ac:dyDescent="0.5">
      <c r="D2399" s="96"/>
    </row>
    <row r="2400" spans="4:4" x14ac:dyDescent="0.5">
      <c r="D2400" s="96"/>
    </row>
    <row r="2401" spans="4:4" x14ac:dyDescent="0.5">
      <c r="D2401" s="96"/>
    </row>
    <row r="2402" spans="4:4" x14ac:dyDescent="0.5">
      <c r="D2402" s="96"/>
    </row>
    <row r="2403" spans="4:4" x14ac:dyDescent="0.5">
      <c r="D2403" s="96"/>
    </row>
    <row r="2404" spans="4:4" x14ac:dyDescent="0.5">
      <c r="D2404" s="96"/>
    </row>
    <row r="2405" spans="4:4" x14ac:dyDescent="0.5">
      <c r="D2405" s="96"/>
    </row>
    <row r="2406" spans="4:4" x14ac:dyDescent="0.5">
      <c r="D2406" s="96"/>
    </row>
    <row r="2407" spans="4:4" x14ac:dyDescent="0.5">
      <c r="D2407" s="96"/>
    </row>
    <row r="2408" spans="4:4" x14ac:dyDescent="0.5">
      <c r="D2408" s="96"/>
    </row>
    <row r="2409" spans="4:4" x14ac:dyDescent="0.5">
      <c r="D2409" s="96"/>
    </row>
    <row r="2410" spans="4:4" x14ac:dyDescent="0.5">
      <c r="D2410" s="96"/>
    </row>
    <row r="2411" spans="4:4" x14ac:dyDescent="0.5">
      <c r="D2411" s="96"/>
    </row>
    <row r="2412" spans="4:4" x14ac:dyDescent="0.5">
      <c r="D2412" s="96"/>
    </row>
    <row r="2413" spans="4:4" x14ac:dyDescent="0.5">
      <c r="D2413" s="96"/>
    </row>
    <row r="2414" spans="4:4" x14ac:dyDescent="0.5">
      <c r="D2414" s="96"/>
    </row>
    <row r="2415" spans="4:4" x14ac:dyDescent="0.5">
      <c r="D2415" s="96"/>
    </row>
    <row r="2416" spans="4:4" x14ac:dyDescent="0.5">
      <c r="D2416" s="96"/>
    </row>
    <row r="2417" spans="4:4" x14ac:dyDescent="0.5">
      <c r="D2417" s="96"/>
    </row>
    <row r="2418" spans="4:4" x14ac:dyDescent="0.5">
      <c r="D2418" s="96"/>
    </row>
    <row r="2419" spans="4:4" x14ac:dyDescent="0.5">
      <c r="D2419" s="96"/>
    </row>
    <row r="2420" spans="4:4" x14ac:dyDescent="0.5">
      <c r="D2420" s="96"/>
    </row>
    <row r="2421" spans="4:4" x14ac:dyDescent="0.5">
      <c r="D2421" s="96"/>
    </row>
    <row r="2422" spans="4:4" x14ac:dyDescent="0.5">
      <c r="D2422" s="96"/>
    </row>
    <row r="2423" spans="4:4" x14ac:dyDescent="0.5">
      <c r="D2423" s="96"/>
    </row>
    <row r="2424" spans="4:4" x14ac:dyDescent="0.5">
      <c r="D2424" s="96"/>
    </row>
    <row r="2425" spans="4:4" x14ac:dyDescent="0.5">
      <c r="D2425" s="96"/>
    </row>
    <row r="2426" spans="4:4" x14ac:dyDescent="0.5">
      <c r="D2426" s="96"/>
    </row>
    <row r="2427" spans="4:4" x14ac:dyDescent="0.5">
      <c r="D2427" s="96"/>
    </row>
    <row r="2428" spans="4:4" x14ac:dyDescent="0.5">
      <c r="D2428" s="96"/>
    </row>
    <row r="2429" spans="4:4" x14ac:dyDescent="0.5">
      <c r="D2429" s="96"/>
    </row>
    <row r="2430" spans="4:4" x14ac:dyDescent="0.5">
      <c r="D2430" s="96"/>
    </row>
    <row r="2431" spans="4:4" x14ac:dyDescent="0.5">
      <c r="D2431" s="96"/>
    </row>
    <row r="2432" spans="4:4" x14ac:dyDescent="0.5">
      <c r="D2432" s="96"/>
    </row>
    <row r="2433" spans="4:4" x14ac:dyDescent="0.5">
      <c r="D2433" s="96"/>
    </row>
    <row r="2434" spans="4:4" x14ac:dyDescent="0.5">
      <c r="D2434" s="96"/>
    </row>
    <row r="2435" spans="4:4" x14ac:dyDescent="0.5">
      <c r="D2435" s="96"/>
    </row>
    <row r="2436" spans="4:4" x14ac:dyDescent="0.5">
      <c r="D2436" s="96"/>
    </row>
    <row r="2437" spans="4:4" x14ac:dyDescent="0.5">
      <c r="D2437" s="96"/>
    </row>
    <row r="2438" spans="4:4" x14ac:dyDescent="0.5">
      <c r="D2438" s="96"/>
    </row>
    <row r="2439" spans="4:4" x14ac:dyDescent="0.5">
      <c r="D2439" s="96"/>
    </row>
    <row r="2440" spans="4:4" x14ac:dyDescent="0.5">
      <c r="D2440" s="96"/>
    </row>
    <row r="2441" spans="4:4" x14ac:dyDescent="0.5">
      <c r="D2441" s="96"/>
    </row>
    <row r="2442" spans="4:4" x14ac:dyDescent="0.5">
      <c r="D2442" s="96"/>
    </row>
    <row r="2443" spans="4:4" x14ac:dyDescent="0.5">
      <c r="D2443" s="96"/>
    </row>
    <row r="2444" spans="4:4" x14ac:dyDescent="0.5">
      <c r="D2444" s="96"/>
    </row>
    <row r="2445" spans="4:4" x14ac:dyDescent="0.5">
      <c r="D2445" s="96"/>
    </row>
    <row r="2446" spans="4:4" x14ac:dyDescent="0.5">
      <c r="D2446" s="96"/>
    </row>
    <row r="2447" spans="4:4" x14ac:dyDescent="0.5">
      <c r="D2447" s="96"/>
    </row>
    <row r="2448" spans="4:4" x14ac:dyDescent="0.5">
      <c r="D2448" s="96"/>
    </row>
    <row r="2449" spans="4:4" x14ac:dyDescent="0.5">
      <c r="D2449" s="96"/>
    </row>
    <row r="2450" spans="4:4" x14ac:dyDescent="0.5">
      <c r="D2450" s="96"/>
    </row>
    <row r="2451" spans="4:4" x14ac:dyDescent="0.5">
      <c r="D2451" s="96"/>
    </row>
    <row r="2452" spans="4:4" x14ac:dyDescent="0.5">
      <c r="D2452" s="96"/>
    </row>
    <row r="2453" spans="4:4" x14ac:dyDescent="0.5">
      <c r="D2453" s="96"/>
    </row>
    <row r="2454" spans="4:4" x14ac:dyDescent="0.5">
      <c r="D2454" s="96"/>
    </row>
    <row r="2455" spans="4:4" x14ac:dyDescent="0.5">
      <c r="D2455" s="96"/>
    </row>
    <row r="2456" spans="4:4" x14ac:dyDescent="0.5">
      <c r="D2456" s="96"/>
    </row>
    <row r="2457" spans="4:4" x14ac:dyDescent="0.5">
      <c r="D2457" s="96"/>
    </row>
    <row r="2458" spans="4:4" x14ac:dyDescent="0.5">
      <c r="D2458" s="96"/>
    </row>
    <row r="2459" spans="4:4" x14ac:dyDescent="0.5">
      <c r="D2459" s="96"/>
    </row>
    <row r="2460" spans="4:4" x14ac:dyDescent="0.5">
      <c r="D2460" s="96"/>
    </row>
    <row r="2461" spans="4:4" x14ac:dyDescent="0.5">
      <c r="D2461" s="96"/>
    </row>
    <row r="2462" spans="4:4" x14ac:dyDescent="0.5">
      <c r="D2462" s="96"/>
    </row>
    <row r="2463" spans="4:4" x14ac:dyDescent="0.5">
      <c r="D2463" s="96"/>
    </row>
    <row r="2464" spans="4:4" x14ac:dyDescent="0.5">
      <c r="D2464" s="96"/>
    </row>
    <row r="2465" spans="4:4" x14ac:dyDescent="0.5">
      <c r="D2465" s="96"/>
    </row>
    <row r="2466" spans="4:4" x14ac:dyDescent="0.5">
      <c r="D2466" s="96"/>
    </row>
    <row r="2467" spans="4:4" x14ac:dyDescent="0.5">
      <c r="D2467" s="96"/>
    </row>
    <row r="2468" spans="4:4" x14ac:dyDescent="0.5">
      <c r="D2468" s="96"/>
    </row>
    <row r="2469" spans="4:4" x14ac:dyDescent="0.5">
      <c r="D2469" s="96"/>
    </row>
    <row r="2470" spans="4:4" x14ac:dyDescent="0.5">
      <c r="D2470" s="96"/>
    </row>
    <row r="2471" spans="4:4" x14ac:dyDescent="0.5">
      <c r="D2471" s="96"/>
    </row>
    <row r="2472" spans="4:4" x14ac:dyDescent="0.5">
      <c r="D2472" s="96"/>
    </row>
    <row r="2473" spans="4:4" x14ac:dyDescent="0.5">
      <c r="D2473" s="96"/>
    </row>
    <row r="2474" spans="4:4" x14ac:dyDescent="0.5">
      <c r="D2474" s="96"/>
    </row>
    <row r="2475" spans="4:4" x14ac:dyDescent="0.5">
      <c r="D2475" s="96"/>
    </row>
    <row r="2476" spans="4:4" x14ac:dyDescent="0.5">
      <c r="D2476" s="96"/>
    </row>
    <row r="2477" spans="4:4" x14ac:dyDescent="0.5">
      <c r="D2477" s="96"/>
    </row>
    <row r="2478" spans="4:4" x14ac:dyDescent="0.5">
      <c r="D2478" s="96"/>
    </row>
    <row r="2479" spans="4:4" x14ac:dyDescent="0.5">
      <c r="D2479" s="96"/>
    </row>
    <row r="2480" spans="4:4" x14ac:dyDescent="0.5">
      <c r="D2480" s="96"/>
    </row>
    <row r="2481" spans="4:4" x14ac:dyDescent="0.5">
      <c r="D2481" s="96"/>
    </row>
    <row r="2482" spans="4:4" x14ac:dyDescent="0.5">
      <c r="D2482" s="96"/>
    </row>
    <row r="2483" spans="4:4" x14ac:dyDescent="0.5">
      <c r="D2483" s="96"/>
    </row>
    <row r="2484" spans="4:4" x14ac:dyDescent="0.5">
      <c r="D2484" s="96"/>
    </row>
    <row r="2485" spans="4:4" x14ac:dyDescent="0.5">
      <c r="D2485" s="96"/>
    </row>
    <row r="2486" spans="4:4" x14ac:dyDescent="0.5">
      <c r="D2486" s="96"/>
    </row>
    <row r="2487" spans="4:4" x14ac:dyDescent="0.5">
      <c r="D2487" s="96"/>
    </row>
    <row r="2488" spans="4:4" x14ac:dyDescent="0.5">
      <c r="D2488" s="96"/>
    </row>
    <row r="2489" spans="4:4" x14ac:dyDescent="0.5">
      <c r="D2489" s="96"/>
    </row>
    <row r="2490" spans="4:4" x14ac:dyDescent="0.5">
      <c r="D2490" s="96"/>
    </row>
    <row r="2491" spans="4:4" x14ac:dyDescent="0.5">
      <c r="D2491" s="96"/>
    </row>
    <row r="2492" spans="4:4" x14ac:dyDescent="0.5">
      <c r="D2492" s="96"/>
    </row>
    <row r="2493" spans="4:4" x14ac:dyDescent="0.5">
      <c r="D2493" s="96"/>
    </row>
    <row r="2494" spans="4:4" x14ac:dyDescent="0.5">
      <c r="D2494" s="96"/>
    </row>
    <row r="2495" spans="4:4" x14ac:dyDescent="0.5">
      <c r="D2495" s="96"/>
    </row>
    <row r="2496" spans="4:4" x14ac:dyDescent="0.5">
      <c r="D2496" s="96"/>
    </row>
    <row r="2497" spans="4:4" x14ac:dyDescent="0.5">
      <c r="D2497" s="96"/>
    </row>
    <row r="2498" spans="4:4" x14ac:dyDescent="0.5">
      <c r="D2498" s="96"/>
    </row>
    <row r="2499" spans="4:4" x14ac:dyDescent="0.5">
      <c r="D2499" s="96"/>
    </row>
    <row r="2500" spans="4:4" x14ac:dyDescent="0.5">
      <c r="D2500" s="96"/>
    </row>
    <row r="2501" spans="4:4" x14ac:dyDescent="0.5">
      <c r="D2501" s="96"/>
    </row>
    <row r="2502" spans="4:4" x14ac:dyDescent="0.5">
      <c r="D2502" s="96"/>
    </row>
    <row r="2503" spans="4:4" x14ac:dyDescent="0.5">
      <c r="D2503" s="96"/>
    </row>
    <row r="2504" spans="4:4" x14ac:dyDescent="0.5">
      <c r="D2504" s="96"/>
    </row>
    <row r="2505" spans="4:4" x14ac:dyDescent="0.5">
      <c r="D2505" s="96"/>
    </row>
    <row r="2506" spans="4:4" x14ac:dyDescent="0.5">
      <c r="D2506" s="96"/>
    </row>
    <row r="2507" spans="4:4" x14ac:dyDescent="0.5">
      <c r="D2507" s="96"/>
    </row>
    <row r="2508" spans="4:4" x14ac:dyDescent="0.5">
      <c r="D2508" s="96"/>
    </row>
    <row r="2509" spans="4:4" x14ac:dyDescent="0.5">
      <c r="D2509" s="96"/>
    </row>
    <row r="2510" spans="4:4" x14ac:dyDescent="0.5">
      <c r="D2510" s="96"/>
    </row>
    <row r="2511" spans="4:4" x14ac:dyDescent="0.5">
      <c r="D2511" s="96"/>
    </row>
    <row r="2512" spans="4:4" x14ac:dyDescent="0.5">
      <c r="D2512" s="96"/>
    </row>
    <row r="2513" spans="4:4" x14ac:dyDescent="0.5">
      <c r="D2513" s="96"/>
    </row>
    <row r="2514" spans="4:4" x14ac:dyDescent="0.5">
      <c r="D2514" s="96"/>
    </row>
    <row r="2515" spans="4:4" x14ac:dyDescent="0.5">
      <c r="D2515" s="96"/>
    </row>
    <row r="2516" spans="4:4" x14ac:dyDescent="0.5">
      <c r="D2516" s="96"/>
    </row>
    <row r="2517" spans="4:4" x14ac:dyDescent="0.5">
      <c r="D2517" s="96"/>
    </row>
    <row r="2518" spans="4:4" x14ac:dyDescent="0.5">
      <c r="D2518" s="96"/>
    </row>
    <row r="2519" spans="4:4" x14ac:dyDescent="0.5">
      <c r="D2519" s="96"/>
    </row>
    <row r="2520" spans="4:4" x14ac:dyDescent="0.5">
      <c r="D2520" s="96"/>
    </row>
    <row r="2521" spans="4:4" x14ac:dyDescent="0.5">
      <c r="D2521" s="96"/>
    </row>
    <row r="2522" spans="4:4" x14ac:dyDescent="0.5">
      <c r="D2522" s="96"/>
    </row>
    <row r="2523" spans="4:4" x14ac:dyDescent="0.5">
      <c r="D2523" s="96"/>
    </row>
    <row r="2524" spans="4:4" x14ac:dyDescent="0.5">
      <c r="D2524" s="96"/>
    </row>
    <row r="2525" spans="4:4" x14ac:dyDescent="0.5">
      <c r="D2525" s="96"/>
    </row>
    <row r="2526" spans="4:4" x14ac:dyDescent="0.5">
      <c r="D2526" s="96"/>
    </row>
    <row r="2527" spans="4:4" x14ac:dyDescent="0.5">
      <c r="D2527" s="96"/>
    </row>
    <row r="2528" spans="4:4" x14ac:dyDescent="0.5">
      <c r="D2528" s="96"/>
    </row>
    <row r="2529" spans="4:4" x14ac:dyDescent="0.5">
      <c r="D2529" s="96"/>
    </row>
    <row r="2530" spans="4:4" x14ac:dyDescent="0.5">
      <c r="D2530" s="96"/>
    </row>
    <row r="2531" spans="4:4" x14ac:dyDescent="0.5">
      <c r="D2531" s="96"/>
    </row>
    <row r="2532" spans="4:4" x14ac:dyDescent="0.5">
      <c r="D2532" s="96"/>
    </row>
    <row r="2533" spans="4:4" x14ac:dyDescent="0.5">
      <c r="D2533" s="96"/>
    </row>
    <row r="2534" spans="4:4" x14ac:dyDescent="0.5">
      <c r="D2534" s="96"/>
    </row>
    <row r="2535" spans="4:4" x14ac:dyDescent="0.5">
      <c r="D2535" s="96"/>
    </row>
    <row r="2536" spans="4:4" x14ac:dyDescent="0.5">
      <c r="D2536" s="96"/>
    </row>
    <row r="2537" spans="4:4" x14ac:dyDescent="0.5">
      <c r="D2537" s="96"/>
    </row>
    <row r="2538" spans="4:4" x14ac:dyDescent="0.5">
      <c r="D2538" s="96"/>
    </row>
    <row r="2539" spans="4:4" x14ac:dyDescent="0.5">
      <c r="D2539" s="96"/>
    </row>
    <row r="2540" spans="4:4" x14ac:dyDescent="0.5">
      <c r="D2540" s="96"/>
    </row>
    <row r="2541" spans="4:4" x14ac:dyDescent="0.5">
      <c r="D2541" s="96"/>
    </row>
    <row r="2542" spans="4:4" x14ac:dyDescent="0.5">
      <c r="D2542" s="96"/>
    </row>
    <row r="2543" spans="4:4" x14ac:dyDescent="0.5">
      <c r="D2543" s="96"/>
    </row>
    <row r="2544" spans="4:4" x14ac:dyDescent="0.5">
      <c r="D2544" s="96"/>
    </row>
    <row r="2545" spans="4:4" x14ac:dyDescent="0.5">
      <c r="D2545" s="96"/>
    </row>
    <row r="2546" spans="4:4" x14ac:dyDescent="0.5">
      <c r="D2546" s="96"/>
    </row>
    <row r="2547" spans="4:4" x14ac:dyDescent="0.5">
      <c r="D2547" s="96"/>
    </row>
    <row r="2548" spans="4:4" x14ac:dyDescent="0.5">
      <c r="D2548" s="96"/>
    </row>
    <row r="2549" spans="4:4" x14ac:dyDescent="0.5">
      <c r="D2549" s="96"/>
    </row>
    <row r="2550" spans="4:4" x14ac:dyDescent="0.5">
      <c r="D2550" s="96"/>
    </row>
    <row r="2551" spans="4:4" x14ac:dyDescent="0.5">
      <c r="D2551" s="96"/>
    </row>
    <row r="2552" spans="4:4" x14ac:dyDescent="0.5">
      <c r="D2552" s="96"/>
    </row>
    <row r="2553" spans="4:4" x14ac:dyDescent="0.5">
      <c r="D2553" s="96"/>
    </row>
    <row r="2554" spans="4:4" x14ac:dyDescent="0.5">
      <c r="D2554" s="96"/>
    </row>
    <row r="2555" spans="4:4" x14ac:dyDescent="0.5">
      <c r="D2555" s="96"/>
    </row>
    <row r="2556" spans="4:4" x14ac:dyDescent="0.5">
      <c r="D2556" s="96"/>
    </row>
    <row r="2557" spans="4:4" x14ac:dyDescent="0.5">
      <c r="D2557" s="96"/>
    </row>
    <row r="2558" spans="4:4" x14ac:dyDescent="0.5">
      <c r="D2558" s="96"/>
    </row>
    <row r="2559" spans="4:4" x14ac:dyDescent="0.5">
      <c r="D2559" s="96"/>
    </row>
    <row r="2560" spans="4:4" x14ac:dyDescent="0.5">
      <c r="D2560" s="96"/>
    </row>
    <row r="2561" spans="4:4" x14ac:dyDescent="0.5">
      <c r="D2561" s="96"/>
    </row>
    <row r="2562" spans="4:4" x14ac:dyDescent="0.5">
      <c r="D2562" s="96"/>
    </row>
    <row r="2563" spans="4:4" x14ac:dyDescent="0.5">
      <c r="D2563" s="96"/>
    </row>
    <row r="2564" spans="4:4" x14ac:dyDescent="0.5">
      <c r="D2564" s="96"/>
    </row>
    <row r="2565" spans="4:4" x14ac:dyDescent="0.5">
      <c r="D2565" s="96"/>
    </row>
    <row r="2566" spans="4:4" x14ac:dyDescent="0.5">
      <c r="D2566" s="96"/>
    </row>
    <row r="2567" spans="4:4" x14ac:dyDescent="0.5">
      <c r="D2567" s="96"/>
    </row>
    <row r="2568" spans="4:4" x14ac:dyDescent="0.5">
      <c r="D2568" s="96"/>
    </row>
    <row r="2569" spans="4:4" x14ac:dyDescent="0.5">
      <c r="D2569" s="96"/>
    </row>
    <row r="2570" spans="4:4" x14ac:dyDescent="0.5">
      <c r="D2570" s="96"/>
    </row>
    <row r="2571" spans="4:4" x14ac:dyDescent="0.5">
      <c r="D2571" s="96"/>
    </row>
    <row r="2572" spans="4:4" x14ac:dyDescent="0.5">
      <c r="D2572" s="96"/>
    </row>
    <row r="2573" spans="4:4" x14ac:dyDescent="0.5">
      <c r="D2573" s="96"/>
    </row>
    <row r="2574" spans="4:4" x14ac:dyDescent="0.5">
      <c r="D2574" s="96"/>
    </row>
    <row r="2575" spans="4:4" x14ac:dyDescent="0.5">
      <c r="D2575" s="96"/>
    </row>
    <row r="2576" spans="4:4" x14ac:dyDescent="0.5">
      <c r="D2576" s="96"/>
    </row>
    <row r="2577" spans="4:4" x14ac:dyDescent="0.5">
      <c r="D2577" s="96"/>
    </row>
    <row r="2578" spans="4:4" x14ac:dyDescent="0.5">
      <c r="D2578" s="96"/>
    </row>
    <row r="2579" spans="4:4" x14ac:dyDescent="0.5">
      <c r="D2579" s="96"/>
    </row>
    <row r="2580" spans="4:4" x14ac:dyDescent="0.5">
      <c r="D2580" s="96"/>
    </row>
    <row r="2581" spans="4:4" x14ac:dyDescent="0.5">
      <c r="D2581" s="96"/>
    </row>
    <row r="2582" spans="4:4" x14ac:dyDescent="0.5">
      <c r="D2582" s="96"/>
    </row>
    <row r="2583" spans="4:4" x14ac:dyDescent="0.5">
      <c r="D2583" s="96"/>
    </row>
    <row r="2584" spans="4:4" x14ac:dyDescent="0.5">
      <c r="D2584" s="96"/>
    </row>
    <row r="2585" spans="4:4" x14ac:dyDescent="0.5">
      <c r="D2585" s="96"/>
    </row>
    <row r="2586" spans="4:4" x14ac:dyDescent="0.5">
      <c r="D2586" s="96"/>
    </row>
    <row r="2587" spans="4:4" x14ac:dyDescent="0.5">
      <c r="D2587" s="96"/>
    </row>
    <row r="2588" spans="4:4" x14ac:dyDescent="0.5">
      <c r="D2588" s="96"/>
    </row>
    <row r="2589" spans="4:4" x14ac:dyDescent="0.5">
      <c r="D2589" s="96"/>
    </row>
    <row r="2590" spans="4:4" x14ac:dyDescent="0.5">
      <c r="D2590" s="96"/>
    </row>
    <row r="2591" spans="4:4" x14ac:dyDescent="0.5">
      <c r="D2591" s="96"/>
    </row>
    <row r="2592" spans="4:4" x14ac:dyDescent="0.5">
      <c r="D2592" s="96"/>
    </row>
    <row r="2593" spans="4:4" x14ac:dyDescent="0.5">
      <c r="D2593" s="96"/>
    </row>
    <row r="2594" spans="4:4" x14ac:dyDescent="0.5">
      <c r="D2594" s="96"/>
    </row>
    <row r="2595" spans="4:4" x14ac:dyDescent="0.5">
      <c r="D2595" s="96"/>
    </row>
    <row r="2596" spans="4:4" x14ac:dyDescent="0.5">
      <c r="D2596" s="96"/>
    </row>
    <row r="2597" spans="4:4" x14ac:dyDescent="0.5">
      <c r="D2597" s="96"/>
    </row>
    <row r="2598" spans="4:4" x14ac:dyDescent="0.5">
      <c r="D2598" s="96"/>
    </row>
    <row r="2599" spans="4:4" x14ac:dyDescent="0.5">
      <c r="D2599" s="96"/>
    </row>
    <row r="2600" spans="4:4" x14ac:dyDescent="0.5">
      <c r="D2600" s="96"/>
    </row>
    <row r="2601" spans="4:4" x14ac:dyDescent="0.5">
      <c r="D2601" s="96"/>
    </row>
    <row r="2602" spans="4:4" x14ac:dyDescent="0.5">
      <c r="D2602" s="96"/>
    </row>
    <row r="2603" spans="4:4" x14ac:dyDescent="0.5">
      <c r="D2603" s="96"/>
    </row>
    <row r="2604" spans="4:4" x14ac:dyDescent="0.5">
      <c r="D2604" s="96"/>
    </row>
    <row r="2605" spans="4:4" x14ac:dyDescent="0.5">
      <c r="D2605" s="96"/>
    </row>
    <row r="2606" spans="4:4" x14ac:dyDescent="0.5">
      <c r="D2606" s="96"/>
    </row>
    <row r="2607" spans="4:4" x14ac:dyDescent="0.5">
      <c r="D2607" s="96"/>
    </row>
    <row r="2608" spans="4:4" x14ac:dyDescent="0.5">
      <c r="D2608" s="96"/>
    </row>
    <row r="2609" spans="4:4" x14ac:dyDescent="0.5">
      <c r="D2609" s="96"/>
    </row>
    <row r="2610" spans="4:4" x14ac:dyDescent="0.5">
      <c r="D2610" s="96"/>
    </row>
    <row r="2611" spans="4:4" x14ac:dyDescent="0.5">
      <c r="D2611" s="96"/>
    </row>
    <row r="2612" spans="4:4" x14ac:dyDescent="0.5">
      <c r="D2612" s="96"/>
    </row>
    <row r="2613" spans="4:4" x14ac:dyDescent="0.5">
      <c r="D2613" s="96"/>
    </row>
    <row r="2614" spans="4:4" x14ac:dyDescent="0.5">
      <c r="D2614" s="96"/>
    </row>
    <row r="2615" spans="4:4" x14ac:dyDescent="0.5">
      <c r="D2615" s="96"/>
    </row>
    <row r="2616" spans="4:4" x14ac:dyDescent="0.5">
      <c r="D2616" s="96"/>
    </row>
    <row r="2617" spans="4:4" x14ac:dyDescent="0.5">
      <c r="D2617" s="96"/>
    </row>
    <row r="2618" spans="4:4" x14ac:dyDescent="0.5">
      <c r="D2618" s="96"/>
    </row>
    <row r="2619" spans="4:4" x14ac:dyDescent="0.5">
      <c r="D2619" s="96"/>
    </row>
    <row r="2620" spans="4:4" x14ac:dyDescent="0.5">
      <c r="D2620" s="96"/>
    </row>
    <row r="2621" spans="4:4" x14ac:dyDescent="0.5">
      <c r="D2621" s="96"/>
    </row>
    <row r="2622" spans="4:4" x14ac:dyDescent="0.5">
      <c r="D2622" s="96"/>
    </row>
    <row r="2623" spans="4:4" x14ac:dyDescent="0.5">
      <c r="D2623" s="96"/>
    </row>
    <row r="2624" spans="4:4" x14ac:dyDescent="0.5">
      <c r="D2624" s="96"/>
    </row>
    <row r="2625" spans="4:4" x14ac:dyDescent="0.5">
      <c r="D2625" s="96"/>
    </row>
    <row r="2626" spans="4:4" x14ac:dyDescent="0.5">
      <c r="D2626" s="96"/>
    </row>
    <row r="2627" spans="4:4" x14ac:dyDescent="0.5">
      <c r="D2627" s="96"/>
    </row>
    <row r="2628" spans="4:4" x14ac:dyDescent="0.5">
      <c r="D2628" s="96"/>
    </row>
    <row r="2629" spans="4:4" x14ac:dyDescent="0.5">
      <c r="D2629" s="96"/>
    </row>
    <row r="2630" spans="4:4" x14ac:dyDescent="0.5">
      <c r="D2630" s="96"/>
    </row>
    <row r="2631" spans="4:4" x14ac:dyDescent="0.5">
      <c r="D2631" s="96"/>
    </row>
    <row r="2632" spans="4:4" x14ac:dyDescent="0.5">
      <c r="D2632" s="96"/>
    </row>
    <row r="2633" spans="4:4" x14ac:dyDescent="0.5">
      <c r="D2633" s="96"/>
    </row>
    <row r="2634" spans="4:4" x14ac:dyDescent="0.5">
      <c r="D2634" s="96"/>
    </row>
    <row r="2635" spans="4:4" x14ac:dyDescent="0.5">
      <c r="D2635" s="96"/>
    </row>
    <row r="2636" spans="4:4" x14ac:dyDescent="0.5">
      <c r="D2636" s="96"/>
    </row>
    <row r="2637" spans="4:4" x14ac:dyDescent="0.5">
      <c r="D2637" s="96"/>
    </row>
    <row r="2638" spans="4:4" x14ac:dyDescent="0.5">
      <c r="D2638" s="96"/>
    </row>
    <row r="2639" spans="4:4" x14ac:dyDescent="0.5">
      <c r="D2639" s="96"/>
    </row>
    <row r="2640" spans="4:4" x14ac:dyDescent="0.5">
      <c r="D2640" s="96"/>
    </row>
    <row r="2641" spans="4:4" x14ac:dyDescent="0.5">
      <c r="D2641" s="96"/>
    </row>
    <row r="2642" spans="4:4" x14ac:dyDescent="0.5">
      <c r="D2642" s="96"/>
    </row>
    <row r="2643" spans="4:4" x14ac:dyDescent="0.5">
      <c r="D2643" s="96"/>
    </row>
    <row r="2644" spans="4:4" x14ac:dyDescent="0.5">
      <c r="D2644" s="96"/>
    </row>
    <row r="2645" spans="4:4" x14ac:dyDescent="0.5">
      <c r="D2645" s="96"/>
    </row>
    <row r="2646" spans="4:4" x14ac:dyDescent="0.5">
      <c r="D2646" s="96"/>
    </row>
    <row r="2647" spans="4:4" x14ac:dyDescent="0.5">
      <c r="D2647" s="96"/>
    </row>
    <row r="2648" spans="4:4" x14ac:dyDescent="0.5">
      <c r="D2648" s="96"/>
    </row>
    <row r="2649" spans="4:4" x14ac:dyDescent="0.5">
      <c r="D2649" s="96"/>
    </row>
    <row r="2650" spans="4:4" x14ac:dyDescent="0.5">
      <c r="D2650" s="96"/>
    </row>
    <row r="2651" spans="4:4" x14ac:dyDescent="0.5">
      <c r="D2651" s="96"/>
    </row>
    <row r="2652" spans="4:4" x14ac:dyDescent="0.5">
      <c r="D2652" s="96"/>
    </row>
    <row r="2653" spans="4:4" x14ac:dyDescent="0.5">
      <c r="D2653" s="96"/>
    </row>
    <row r="2654" spans="4:4" x14ac:dyDescent="0.5">
      <c r="D2654" s="96"/>
    </row>
    <row r="2655" spans="4:4" x14ac:dyDescent="0.5">
      <c r="D2655" s="96"/>
    </row>
    <row r="2656" spans="4:4" x14ac:dyDescent="0.5">
      <c r="D2656" s="96"/>
    </row>
    <row r="2657" spans="4:4" x14ac:dyDescent="0.5">
      <c r="D2657" s="96"/>
    </row>
    <row r="2658" spans="4:4" x14ac:dyDescent="0.5">
      <c r="D2658" s="96"/>
    </row>
    <row r="2659" spans="4:4" x14ac:dyDescent="0.5">
      <c r="D2659" s="96"/>
    </row>
    <row r="2660" spans="4:4" x14ac:dyDescent="0.5">
      <c r="D2660" s="96"/>
    </row>
    <row r="2661" spans="4:4" x14ac:dyDescent="0.5">
      <c r="D2661" s="96"/>
    </row>
    <row r="2662" spans="4:4" x14ac:dyDescent="0.5">
      <c r="D2662" s="96"/>
    </row>
    <row r="2663" spans="4:4" x14ac:dyDescent="0.5">
      <c r="D2663" s="96"/>
    </row>
    <row r="2664" spans="4:4" x14ac:dyDescent="0.5">
      <c r="D2664" s="96"/>
    </row>
    <row r="2665" spans="4:4" x14ac:dyDescent="0.5">
      <c r="D2665" s="96"/>
    </row>
    <row r="2666" spans="4:4" x14ac:dyDescent="0.5">
      <c r="D2666" s="96"/>
    </row>
    <row r="2667" spans="4:4" x14ac:dyDescent="0.5">
      <c r="D2667" s="96"/>
    </row>
    <row r="2668" spans="4:4" x14ac:dyDescent="0.5">
      <c r="D2668" s="96"/>
    </row>
    <row r="2669" spans="4:4" x14ac:dyDescent="0.5">
      <c r="D2669" s="96"/>
    </row>
    <row r="2670" spans="4:4" x14ac:dyDescent="0.5">
      <c r="D2670" s="96"/>
    </row>
    <row r="2671" spans="4:4" x14ac:dyDescent="0.5">
      <c r="D2671" s="96"/>
    </row>
    <row r="2672" spans="4:4" x14ac:dyDescent="0.5">
      <c r="D2672" s="96"/>
    </row>
    <row r="2673" spans="4:4" x14ac:dyDescent="0.5">
      <c r="D2673" s="96"/>
    </row>
    <row r="2674" spans="4:4" x14ac:dyDescent="0.5">
      <c r="D2674" s="96"/>
    </row>
    <row r="2675" spans="4:4" x14ac:dyDescent="0.5">
      <c r="D2675" s="96"/>
    </row>
    <row r="2676" spans="4:4" x14ac:dyDescent="0.5">
      <c r="D2676" s="96"/>
    </row>
    <row r="2677" spans="4:4" x14ac:dyDescent="0.5">
      <c r="D2677" s="96"/>
    </row>
    <row r="2678" spans="4:4" x14ac:dyDescent="0.5">
      <c r="D2678" s="96"/>
    </row>
    <row r="2679" spans="4:4" x14ac:dyDescent="0.5">
      <c r="D2679" s="96"/>
    </row>
    <row r="2680" spans="4:4" x14ac:dyDescent="0.5">
      <c r="D2680" s="96"/>
    </row>
    <row r="2681" spans="4:4" x14ac:dyDescent="0.5">
      <c r="D2681" s="96"/>
    </row>
    <row r="2682" spans="4:4" x14ac:dyDescent="0.5">
      <c r="D2682" s="96"/>
    </row>
    <row r="2683" spans="4:4" x14ac:dyDescent="0.5">
      <c r="D2683" s="96"/>
    </row>
    <row r="2684" spans="4:4" x14ac:dyDescent="0.5">
      <c r="D2684" s="96"/>
    </row>
    <row r="2685" spans="4:4" x14ac:dyDescent="0.5">
      <c r="D2685" s="96"/>
    </row>
    <row r="2686" spans="4:4" x14ac:dyDescent="0.5">
      <c r="D2686" s="96"/>
    </row>
    <row r="2687" spans="4:4" x14ac:dyDescent="0.5">
      <c r="D2687" s="96"/>
    </row>
    <row r="2688" spans="4:4" x14ac:dyDescent="0.5">
      <c r="D2688" s="96"/>
    </row>
    <row r="2689" spans="4:4" x14ac:dyDescent="0.5">
      <c r="D2689" s="96"/>
    </row>
    <row r="2690" spans="4:4" x14ac:dyDescent="0.5">
      <c r="D2690" s="96"/>
    </row>
    <row r="2691" spans="4:4" x14ac:dyDescent="0.5">
      <c r="D2691" s="96"/>
    </row>
    <row r="2692" spans="4:4" x14ac:dyDescent="0.5">
      <c r="D2692" s="96"/>
    </row>
    <row r="2693" spans="4:4" x14ac:dyDescent="0.5">
      <c r="D2693" s="96"/>
    </row>
    <row r="2694" spans="4:4" x14ac:dyDescent="0.5">
      <c r="D2694" s="96"/>
    </row>
    <row r="2695" spans="4:4" x14ac:dyDescent="0.5">
      <c r="D2695" s="96"/>
    </row>
    <row r="2696" spans="4:4" x14ac:dyDescent="0.5">
      <c r="D2696" s="96"/>
    </row>
    <row r="2697" spans="4:4" x14ac:dyDescent="0.5">
      <c r="D2697" s="96"/>
    </row>
    <row r="2698" spans="4:4" x14ac:dyDescent="0.5">
      <c r="D2698" s="96"/>
    </row>
    <row r="2699" spans="4:4" x14ac:dyDescent="0.5">
      <c r="D2699" s="96"/>
    </row>
    <row r="2700" spans="4:4" x14ac:dyDescent="0.5">
      <c r="D2700" s="96"/>
    </row>
    <row r="2701" spans="4:4" x14ac:dyDescent="0.5">
      <c r="D2701" s="96"/>
    </row>
    <row r="2702" spans="4:4" x14ac:dyDescent="0.5">
      <c r="D2702" s="96"/>
    </row>
    <row r="2703" spans="4:4" x14ac:dyDescent="0.5">
      <c r="D2703" s="96"/>
    </row>
    <row r="2704" spans="4:4" x14ac:dyDescent="0.5">
      <c r="D2704" s="96"/>
    </row>
    <row r="2705" spans="4:4" x14ac:dyDescent="0.5">
      <c r="D2705" s="96"/>
    </row>
    <row r="2706" spans="4:4" x14ac:dyDescent="0.5">
      <c r="D2706" s="96"/>
    </row>
    <row r="2707" spans="4:4" x14ac:dyDescent="0.5">
      <c r="D2707" s="96"/>
    </row>
    <row r="2708" spans="4:4" x14ac:dyDescent="0.5">
      <c r="D2708" s="96"/>
    </row>
    <row r="2709" spans="4:4" x14ac:dyDescent="0.5">
      <c r="D2709" s="96"/>
    </row>
    <row r="2710" spans="4:4" x14ac:dyDescent="0.5">
      <c r="D2710" s="96"/>
    </row>
    <row r="2711" spans="4:4" x14ac:dyDescent="0.5">
      <c r="D2711" s="96"/>
    </row>
    <row r="2712" spans="4:4" x14ac:dyDescent="0.5">
      <c r="D2712" s="96"/>
    </row>
    <row r="2713" spans="4:4" x14ac:dyDescent="0.5">
      <c r="D2713" s="96"/>
    </row>
    <row r="2714" spans="4:4" x14ac:dyDescent="0.5">
      <c r="D2714" s="96"/>
    </row>
    <row r="2715" spans="4:4" x14ac:dyDescent="0.5">
      <c r="D2715" s="96"/>
    </row>
    <row r="2716" spans="4:4" x14ac:dyDescent="0.5">
      <c r="D2716" s="96"/>
    </row>
    <row r="2717" spans="4:4" x14ac:dyDescent="0.5">
      <c r="D2717" s="96"/>
    </row>
    <row r="2718" spans="4:4" x14ac:dyDescent="0.5">
      <c r="D2718" s="96"/>
    </row>
    <row r="2719" spans="4:4" x14ac:dyDescent="0.5">
      <c r="D2719" s="96"/>
    </row>
    <row r="2720" spans="4:4" x14ac:dyDescent="0.5">
      <c r="D2720" s="96"/>
    </row>
    <row r="2721" spans="4:4" x14ac:dyDescent="0.5">
      <c r="D2721" s="96"/>
    </row>
    <row r="2722" spans="4:4" x14ac:dyDescent="0.5">
      <c r="D2722" s="96"/>
    </row>
    <row r="2723" spans="4:4" x14ac:dyDescent="0.5">
      <c r="D2723" s="96"/>
    </row>
    <row r="2724" spans="4:4" x14ac:dyDescent="0.5">
      <c r="D2724" s="96"/>
    </row>
    <row r="2725" spans="4:4" x14ac:dyDescent="0.5">
      <c r="D2725" s="96"/>
    </row>
    <row r="2726" spans="4:4" x14ac:dyDescent="0.5">
      <c r="D2726" s="96"/>
    </row>
    <row r="2727" spans="4:4" x14ac:dyDescent="0.5">
      <c r="D2727" s="96"/>
    </row>
    <row r="2728" spans="4:4" x14ac:dyDescent="0.5">
      <c r="D2728" s="96"/>
    </row>
    <row r="2729" spans="4:4" x14ac:dyDescent="0.5">
      <c r="D2729" s="96"/>
    </row>
    <row r="2730" spans="4:4" x14ac:dyDescent="0.5">
      <c r="D2730" s="96"/>
    </row>
    <row r="2731" spans="4:4" x14ac:dyDescent="0.5">
      <c r="D2731" s="96"/>
    </row>
    <row r="2732" spans="4:4" x14ac:dyDescent="0.5">
      <c r="D2732" s="96"/>
    </row>
    <row r="2733" spans="4:4" x14ac:dyDescent="0.5">
      <c r="D2733" s="96"/>
    </row>
    <row r="2734" spans="4:4" x14ac:dyDescent="0.5">
      <c r="D2734" s="96"/>
    </row>
    <row r="2735" spans="4:4" x14ac:dyDescent="0.5">
      <c r="D2735" s="96"/>
    </row>
    <row r="2736" spans="4:4" x14ac:dyDescent="0.5">
      <c r="D2736" s="96"/>
    </row>
    <row r="2737" spans="4:4" x14ac:dyDescent="0.5">
      <c r="D2737" s="96"/>
    </row>
    <row r="2738" spans="4:4" x14ac:dyDescent="0.5">
      <c r="D2738" s="96"/>
    </row>
    <row r="2739" spans="4:4" x14ac:dyDescent="0.5">
      <c r="D2739" s="96"/>
    </row>
    <row r="2740" spans="4:4" x14ac:dyDescent="0.5">
      <c r="D2740" s="96"/>
    </row>
    <row r="2741" spans="4:4" x14ac:dyDescent="0.5">
      <c r="D2741" s="96"/>
    </row>
    <row r="2742" spans="4:4" x14ac:dyDescent="0.5">
      <c r="D2742" s="96"/>
    </row>
    <row r="2743" spans="4:4" x14ac:dyDescent="0.5">
      <c r="D2743" s="96"/>
    </row>
    <row r="2744" spans="4:4" x14ac:dyDescent="0.5">
      <c r="D2744" s="96"/>
    </row>
    <row r="2745" spans="4:4" x14ac:dyDescent="0.5">
      <c r="D2745" s="96"/>
    </row>
    <row r="2746" spans="4:4" x14ac:dyDescent="0.5">
      <c r="D2746" s="96"/>
    </row>
    <row r="2747" spans="4:4" x14ac:dyDescent="0.5">
      <c r="D2747" s="96"/>
    </row>
    <row r="2748" spans="4:4" x14ac:dyDescent="0.5">
      <c r="D2748" s="96"/>
    </row>
    <row r="2749" spans="4:4" x14ac:dyDescent="0.5">
      <c r="D2749" s="96"/>
    </row>
    <row r="2750" spans="4:4" x14ac:dyDescent="0.5">
      <c r="D2750" s="96"/>
    </row>
    <row r="2751" spans="4:4" x14ac:dyDescent="0.5">
      <c r="D2751" s="96"/>
    </row>
    <row r="2752" spans="4:4" x14ac:dyDescent="0.5">
      <c r="D2752" s="96"/>
    </row>
    <row r="2753" spans="4:4" x14ac:dyDescent="0.5">
      <c r="D2753" s="96"/>
    </row>
    <row r="2754" spans="4:4" x14ac:dyDescent="0.5">
      <c r="D2754" s="96"/>
    </row>
    <row r="2755" spans="4:4" x14ac:dyDescent="0.5">
      <c r="D2755" s="96"/>
    </row>
    <row r="2756" spans="4:4" x14ac:dyDescent="0.5">
      <c r="D2756" s="96"/>
    </row>
    <row r="2757" spans="4:4" x14ac:dyDescent="0.5">
      <c r="D2757" s="96"/>
    </row>
    <row r="2758" spans="4:4" x14ac:dyDescent="0.5">
      <c r="D2758" s="96"/>
    </row>
    <row r="2759" spans="4:4" x14ac:dyDescent="0.5">
      <c r="D2759" s="96"/>
    </row>
    <row r="2760" spans="4:4" x14ac:dyDescent="0.5">
      <c r="D2760" s="96"/>
    </row>
    <row r="2761" spans="4:4" x14ac:dyDescent="0.5">
      <c r="D2761" s="96"/>
    </row>
    <row r="2762" spans="4:4" x14ac:dyDescent="0.5">
      <c r="D2762" s="96"/>
    </row>
    <row r="2763" spans="4:4" x14ac:dyDescent="0.5">
      <c r="D2763" s="96"/>
    </row>
    <row r="2764" spans="4:4" x14ac:dyDescent="0.5">
      <c r="D2764" s="96"/>
    </row>
    <row r="2765" spans="4:4" x14ac:dyDescent="0.5">
      <c r="D2765" s="96"/>
    </row>
    <row r="2766" spans="4:4" x14ac:dyDescent="0.5">
      <c r="D2766" s="96"/>
    </row>
    <row r="2767" spans="4:4" x14ac:dyDescent="0.5">
      <c r="D2767" s="96"/>
    </row>
    <row r="2768" spans="4:4" x14ac:dyDescent="0.5">
      <c r="D2768" s="96"/>
    </row>
    <row r="2769" spans="4:4" x14ac:dyDescent="0.5">
      <c r="D2769" s="96"/>
    </row>
    <row r="2770" spans="4:4" x14ac:dyDescent="0.5">
      <c r="D2770" s="96"/>
    </row>
    <row r="2771" spans="4:4" x14ac:dyDescent="0.5">
      <c r="D2771" s="96"/>
    </row>
    <row r="2772" spans="4:4" x14ac:dyDescent="0.5">
      <c r="D2772" s="96"/>
    </row>
    <row r="2773" spans="4:4" x14ac:dyDescent="0.5">
      <c r="D2773" s="96"/>
    </row>
    <row r="2774" spans="4:4" x14ac:dyDescent="0.5">
      <c r="D2774" s="96"/>
    </row>
    <row r="2775" spans="4:4" x14ac:dyDescent="0.5">
      <c r="D2775" s="96"/>
    </row>
    <row r="2776" spans="4:4" x14ac:dyDescent="0.5">
      <c r="D2776" s="96"/>
    </row>
    <row r="2777" spans="4:4" x14ac:dyDescent="0.5">
      <c r="D2777" s="96"/>
    </row>
    <row r="2778" spans="4:4" x14ac:dyDescent="0.5">
      <c r="D2778" s="96"/>
    </row>
    <row r="2779" spans="4:4" x14ac:dyDescent="0.5">
      <c r="D2779" s="96"/>
    </row>
    <row r="2780" spans="4:4" x14ac:dyDescent="0.5">
      <c r="D2780" s="96"/>
    </row>
    <row r="2781" spans="4:4" x14ac:dyDescent="0.5">
      <c r="D2781" s="96"/>
    </row>
    <row r="2782" spans="4:4" x14ac:dyDescent="0.5">
      <c r="D2782" s="96"/>
    </row>
    <row r="2783" spans="4:4" x14ac:dyDescent="0.5">
      <c r="D2783" s="96"/>
    </row>
    <row r="2784" spans="4:4" x14ac:dyDescent="0.5">
      <c r="D2784" s="96"/>
    </row>
    <row r="2785" spans="4:4" x14ac:dyDescent="0.5">
      <c r="D2785" s="96"/>
    </row>
    <row r="2786" spans="4:4" x14ac:dyDescent="0.5">
      <c r="D2786" s="96"/>
    </row>
    <row r="2787" spans="4:4" x14ac:dyDescent="0.5">
      <c r="D2787" s="96"/>
    </row>
    <row r="2788" spans="4:4" x14ac:dyDescent="0.5">
      <c r="D2788" s="96"/>
    </row>
    <row r="2789" spans="4:4" x14ac:dyDescent="0.5">
      <c r="D2789" s="96"/>
    </row>
    <row r="2790" spans="4:4" x14ac:dyDescent="0.5">
      <c r="D2790" s="96"/>
    </row>
    <row r="2791" spans="4:4" x14ac:dyDescent="0.5">
      <c r="D2791" s="96"/>
    </row>
    <row r="2792" spans="4:4" x14ac:dyDescent="0.5">
      <c r="D2792" s="96"/>
    </row>
    <row r="2793" spans="4:4" x14ac:dyDescent="0.5">
      <c r="D2793" s="96"/>
    </row>
    <row r="2794" spans="4:4" x14ac:dyDescent="0.5">
      <c r="D2794" s="96"/>
    </row>
    <row r="2795" spans="4:4" x14ac:dyDescent="0.5">
      <c r="D2795" s="96"/>
    </row>
    <row r="2796" spans="4:4" x14ac:dyDescent="0.5">
      <c r="D2796" s="96"/>
    </row>
    <row r="2797" spans="4:4" x14ac:dyDescent="0.5">
      <c r="D2797" s="96"/>
    </row>
    <row r="2798" spans="4:4" x14ac:dyDescent="0.5">
      <c r="D2798" s="96"/>
    </row>
    <row r="2799" spans="4:4" x14ac:dyDescent="0.5">
      <c r="D2799" s="96"/>
    </row>
    <row r="2800" spans="4:4" x14ac:dyDescent="0.5">
      <c r="D2800" s="96"/>
    </row>
    <row r="2801" spans="4:4" x14ac:dyDescent="0.5">
      <c r="D2801" s="96"/>
    </row>
    <row r="2802" spans="4:4" x14ac:dyDescent="0.5">
      <c r="D2802" s="96"/>
    </row>
    <row r="2803" spans="4:4" x14ac:dyDescent="0.5">
      <c r="D2803" s="96"/>
    </row>
    <row r="2804" spans="4:4" x14ac:dyDescent="0.5">
      <c r="D2804" s="96"/>
    </row>
    <row r="2805" spans="4:4" x14ac:dyDescent="0.5">
      <c r="D2805" s="96"/>
    </row>
    <row r="2806" spans="4:4" x14ac:dyDescent="0.5">
      <c r="D2806" s="96"/>
    </row>
    <row r="2807" spans="4:4" x14ac:dyDescent="0.5">
      <c r="D2807" s="96"/>
    </row>
    <row r="2808" spans="4:4" x14ac:dyDescent="0.5">
      <c r="D2808" s="96"/>
    </row>
    <row r="2809" spans="4:4" x14ac:dyDescent="0.5">
      <c r="D2809" s="96"/>
    </row>
    <row r="2810" spans="4:4" x14ac:dyDescent="0.5">
      <c r="D2810" s="96"/>
    </row>
    <row r="2811" spans="4:4" x14ac:dyDescent="0.5">
      <c r="D2811" s="96"/>
    </row>
    <row r="2812" spans="4:4" x14ac:dyDescent="0.5">
      <c r="D2812" s="96"/>
    </row>
    <row r="2813" spans="4:4" x14ac:dyDescent="0.5">
      <c r="D2813" s="96"/>
    </row>
    <row r="2814" spans="4:4" x14ac:dyDescent="0.5">
      <c r="D2814" s="96"/>
    </row>
    <row r="2815" spans="4:4" x14ac:dyDescent="0.5">
      <c r="D2815" s="96"/>
    </row>
    <row r="2816" spans="4:4" x14ac:dyDescent="0.5">
      <c r="D2816" s="96"/>
    </row>
    <row r="2817" spans="4:4" x14ac:dyDescent="0.5">
      <c r="D2817" s="96"/>
    </row>
    <row r="2818" spans="4:4" x14ac:dyDescent="0.5">
      <c r="D2818" s="96"/>
    </row>
    <row r="2819" spans="4:4" x14ac:dyDescent="0.5">
      <c r="D2819" s="96"/>
    </row>
    <row r="2820" spans="4:4" x14ac:dyDescent="0.5">
      <c r="D2820" s="96"/>
    </row>
    <row r="2821" spans="4:4" x14ac:dyDescent="0.5">
      <c r="D2821" s="96"/>
    </row>
    <row r="2822" spans="4:4" x14ac:dyDescent="0.5">
      <c r="D2822" s="96"/>
    </row>
    <row r="2823" spans="4:4" x14ac:dyDescent="0.5">
      <c r="D2823" s="96"/>
    </row>
    <row r="2824" spans="4:4" x14ac:dyDescent="0.5">
      <c r="D2824" s="96"/>
    </row>
    <row r="2825" spans="4:4" x14ac:dyDescent="0.5">
      <c r="D2825" s="96"/>
    </row>
    <row r="2826" spans="4:4" x14ac:dyDescent="0.5">
      <c r="D2826" s="96"/>
    </row>
    <row r="2827" spans="4:4" x14ac:dyDescent="0.5">
      <c r="D2827" s="96"/>
    </row>
    <row r="2828" spans="4:4" x14ac:dyDescent="0.5">
      <c r="D2828" s="96"/>
    </row>
    <row r="2829" spans="4:4" x14ac:dyDescent="0.5">
      <c r="D2829" s="96"/>
    </row>
    <row r="2830" spans="4:4" x14ac:dyDescent="0.5">
      <c r="D2830" s="96"/>
    </row>
    <row r="2831" spans="4:4" x14ac:dyDescent="0.5">
      <c r="D2831" s="96"/>
    </row>
    <row r="2832" spans="4:4" x14ac:dyDescent="0.5">
      <c r="D2832" s="96"/>
    </row>
    <row r="2833" spans="4:4" x14ac:dyDescent="0.5">
      <c r="D2833" s="96"/>
    </row>
    <row r="2834" spans="4:4" x14ac:dyDescent="0.5">
      <c r="D2834" s="96"/>
    </row>
    <row r="2835" spans="4:4" x14ac:dyDescent="0.5">
      <c r="D2835" s="96"/>
    </row>
    <row r="2836" spans="4:4" x14ac:dyDescent="0.5">
      <c r="D2836" s="96"/>
    </row>
    <row r="2837" spans="4:4" x14ac:dyDescent="0.5">
      <c r="D2837" s="96"/>
    </row>
    <row r="2838" spans="4:4" x14ac:dyDescent="0.5">
      <c r="D2838" s="96"/>
    </row>
    <row r="2839" spans="4:4" x14ac:dyDescent="0.5">
      <c r="D2839" s="96"/>
    </row>
    <row r="2840" spans="4:4" x14ac:dyDescent="0.5">
      <c r="D2840" s="96"/>
    </row>
    <row r="2841" spans="4:4" x14ac:dyDescent="0.5">
      <c r="D2841" s="96"/>
    </row>
    <row r="2842" spans="4:4" x14ac:dyDescent="0.5">
      <c r="D2842" s="96"/>
    </row>
    <row r="2843" spans="4:4" x14ac:dyDescent="0.5">
      <c r="D2843" s="96"/>
    </row>
    <row r="2844" spans="4:4" x14ac:dyDescent="0.5">
      <c r="D2844" s="96"/>
    </row>
    <row r="2845" spans="4:4" x14ac:dyDescent="0.5">
      <c r="D2845" s="96"/>
    </row>
    <row r="2846" spans="4:4" x14ac:dyDescent="0.5">
      <c r="D2846" s="96"/>
    </row>
    <row r="2847" spans="4:4" x14ac:dyDescent="0.5">
      <c r="D2847" s="96"/>
    </row>
    <row r="2848" spans="4:4" x14ac:dyDescent="0.5">
      <c r="D2848" s="96"/>
    </row>
    <row r="2849" spans="4:4" x14ac:dyDescent="0.5">
      <c r="D2849" s="96"/>
    </row>
    <row r="2850" spans="4:4" x14ac:dyDescent="0.5">
      <c r="D2850" s="96"/>
    </row>
    <row r="2851" spans="4:4" x14ac:dyDescent="0.5">
      <c r="D2851" s="96"/>
    </row>
    <row r="2852" spans="4:4" x14ac:dyDescent="0.5">
      <c r="D2852" s="96"/>
    </row>
    <row r="2853" spans="4:4" x14ac:dyDescent="0.5">
      <c r="D2853" s="96"/>
    </row>
    <row r="2854" spans="4:4" x14ac:dyDescent="0.5">
      <c r="D2854" s="96"/>
    </row>
    <row r="2855" spans="4:4" x14ac:dyDescent="0.5">
      <c r="D2855" s="96"/>
    </row>
    <row r="2856" spans="4:4" x14ac:dyDescent="0.5">
      <c r="D2856" s="96"/>
    </row>
    <row r="2857" spans="4:4" x14ac:dyDescent="0.5">
      <c r="D2857" s="96"/>
    </row>
    <row r="2858" spans="4:4" x14ac:dyDescent="0.5">
      <c r="D2858" s="96"/>
    </row>
    <row r="2859" spans="4:4" x14ac:dyDescent="0.5">
      <c r="D2859" s="96"/>
    </row>
    <row r="2860" spans="4:4" x14ac:dyDescent="0.5">
      <c r="D2860" s="96"/>
    </row>
    <row r="2861" spans="4:4" x14ac:dyDescent="0.5">
      <c r="D2861" s="96"/>
    </row>
    <row r="2862" spans="4:4" x14ac:dyDescent="0.5">
      <c r="D2862" s="96"/>
    </row>
    <row r="2863" spans="4:4" x14ac:dyDescent="0.5">
      <c r="D2863" s="96"/>
    </row>
    <row r="2864" spans="4:4" x14ac:dyDescent="0.5">
      <c r="D2864" s="96"/>
    </row>
    <row r="2865" spans="4:4" x14ac:dyDescent="0.5">
      <c r="D2865" s="96"/>
    </row>
    <row r="2866" spans="4:4" x14ac:dyDescent="0.5">
      <c r="D2866" s="96"/>
    </row>
    <row r="2867" spans="4:4" x14ac:dyDescent="0.5">
      <c r="D2867" s="96"/>
    </row>
    <row r="2868" spans="4:4" x14ac:dyDescent="0.5">
      <c r="D2868" s="96"/>
    </row>
    <row r="2869" spans="4:4" x14ac:dyDescent="0.5">
      <c r="D2869" s="96"/>
    </row>
    <row r="2870" spans="4:4" x14ac:dyDescent="0.5">
      <c r="D2870" s="96"/>
    </row>
    <row r="2871" spans="4:4" x14ac:dyDescent="0.5">
      <c r="D2871" s="96"/>
    </row>
    <row r="2872" spans="4:4" x14ac:dyDescent="0.5">
      <c r="D2872" s="96"/>
    </row>
    <row r="2873" spans="4:4" x14ac:dyDescent="0.5">
      <c r="D2873" s="96"/>
    </row>
    <row r="2874" spans="4:4" x14ac:dyDescent="0.5">
      <c r="D2874" s="96"/>
    </row>
    <row r="2875" spans="4:4" x14ac:dyDescent="0.5">
      <c r="D2875" s="96"/>
    </row>
    <row r="2876" spans="4:4" x14ac:dyDescent="0.5">
      <c r="D2876" s="96"/>
    </row>
    <row r="2877" spans="4:4" x14ac:dyDescent="0.5">
      <c r="D2877" s="96"/>
    </row>
    <row r="2878" spans="4:4" x14ac:dyDescent="0.5">
      <c r="D2878" s="96"/>
    </row>
    <row r="2879" spans="4:4" x14ac:dyDescent="0.5">
      <c r="D2879" s="96"/>
    </row>
    <row r="2880" spans="4:4" x14ac:dyDescent="0.5">
      <c r="D2880" s="96"/>
    </row>
    <row r="2881" spans="4:4" x14ac:dyDescent="0.5">
      <c r="D2881" s="96"/>
    </row>
    <row r="2882" spans="4:4" x14ac:dyDescent="0.5">
      <c r="D2882" s="96"/>
    </row>
    <row r="2883" spans="4:4" x14ac:dyDescent="0.5">
      <c r="D2883" s="96"/>
    </row>
    <row r="2884" spans="4:4" x14ac:dyDescent="0.5">
      <c r="D2884" s="96"/>
    </row>
    <row r="2885" spans="4:4" x14ac:dyDescent="0.5">
      <c r="D2885" s="96"/>
    </row>
    <row r="2886" spans="4:4" x14ac:dyDescent="0.5">
      <c r="D2886" s="96"/>
    </row>
    <row r="2887" spans="4:4" x14ac:dyDescent="0.5">
      <c r="D2887" s="96"/>
    </row>
    <row r="2888" spans="4:4" x14ac:dyDescent="0.5">
      <c r="D2888" s="96"/>
    </row>
    <row r="2889" spans="4:4" x14ac:dyDescent="0.5">
      <c r="D2889" s="96"/>
    </row>
    <row r="2890" spans="4:4" x14ac:dyDescent="0.5">
      <c r="D2890" s="96"/>
    </row>
    <row r="2891" spans="4:4" x14ac:dyDescent="0.5">
      <c r="D2891" s="96"/>
    </row>
    <row r="2892" spans="4:4" x14ac:dyDescent="0.5">
      <c r="D2892" s="96"/>
    </row>
    <row r="2893" spans="4:4" x14ac:dyDescent="0.5">
      <c r="D2893" s="96"/>
    </row>
    <row r="2894" spans="4:4" x14ac:dyDescent="0.5">
      <c r="D2894" s="96"/>
    </row>
    <row r="2895" spans="4:4" x14ac:dyDescent="0.5">
      <c r="D2895" s="96"/>
    </row>
    <row r="2896" spans="4:4" x14ac:dyDescent="0.5">
      <c r="D2896" s="96"/>
    </row>
    <row r="2897" spans="4:4" x14ac:dyDescent="0.5">
      <c r="D2897" s="96"/>
    </row>
    <row r="2898" spans="4:4" x14ac:dyDescent="0.5">
      <c r="D2898" s="96"/>
    </row>
    <row r="2899" spans="4:4" x14ac:dyDescent="0.5">
      <c r="D2899" s="96"/>
    </row>
    <row r="2900" spans="4:4" x14ac:dyDescent="0.5">
      <c r="D2900" s="96"/>
    </row>
    <row r="2901" spans="4:4" x14ac:dyDescent="0.5">
      <c r="D2901" s="96"/>
    </row>
    <row r="2902" spans="4:4" x14ac:dyDescent="0.5">
      <c r="D2902" s="96"/>
    </row>
    <row r="2903" spans="4:4" x14ac:dyDescent="0.5">
      <c r="D2903" s="96"/>
    </row>
    <row r="2904" spans="4:4" x14ac:dyDescent="0.5">
      <c r="D2904" s="96"/>
    </row>
    <row r="2905" spans="4:4" x14ac:dyDescent="0.5">
      <c r="D2905" s="96"/>
    </row>
    <row r="2906" spans="4:4" x14ac:dyDescent="0.5">
      <c r="D2906" s="96"/>
    </row>
    <row r="2907" spans="4:4" x14ac:dyDescent="0.5">
      <c r="D2907" s="96"/>
    </row>
    <row r="2908" spans="4:4" x14ac:dyDescent="0.5">
      <c r="D2908" s="96"/>
    </row>
    <row r="2909" spans="4:4" x14ac:dyDescent="0.5">
      <c r="D2909" s="96"/>
    </row>
    <row r="2910" spans="4:4" x14ac:dyDescent="0.5">
      <c r="D2910" s="96"/>
    </row>
    <row r="2911" spans="4:4" x14ac:dyDescent="0.5">
      <c r="D2911" s="96"/>
    </row>
    <row r="2912" spans="4:4" x14ac:dyDescent="0.5">
      <c r="D2912" s="96"/>
    </row>
    <row r="2913" spans="4:4" x14ac:dyDescent="0.5">
      <c r="D2913" s="96"/>
    </row>
    <row r="2914" spans="4:4" x14ac:dyDescent="0.5">
      <c r="D2914" s="96"/>
    </row>
    <row r="2915" spans="4:4" x14ac:dyDescent="0.5">
      <c r="D2915" s="96"/>
    </row>
    <row r="2916" spans="4:4" x14ac:dyDescent="0.5">
      <c r="D2916" s="96"/>
    </row>
    <row r="2917" spans="4:4" x14ac:dyDescent="0.5">
      <c r="D2917" s="96"/>
    </row>
    <row r="2918" spans="4:4" x14ac:dyDescent="0.5">
      <c r="D2918" s="96"/>
    </row>
    <row r="2919" spans="4:4" x14ac:dyDescent="0.5">
      <c r="D2919" s="96"/>
    </row>
    <row r="2920" spans="4:4" x14ac:dyDescent="0.5">
      <c r="D2920" s="96"/>
    </row>
    <row r="2921" spans="4:4" x14ac:dyDescent="0.5">
      <c r="D2921" s="96"/>
    </row>
    <row r="2922" spans="4:4" x14ac:dyDescent="0.5">
      <c r="D2922" s="96"/>
    </row>
    <row r="2923" spans="4:4" x14ac:dyDescent="0.5">
      <c r="D2923" s="96"/>
    </row>
    <row r="2924" spans="4:4" x14ac:dyDescent="0.5">
      <c r="D2924" s="96"/>
    </row>
    <row r="2925" spans="4:4" x14ac:dyDescent="0.5">
      <c r="D2925" s="96"/>
    </row>
    <row r="2926" spans="4:4" x14ac:dyDescent="0.5">
      <c r="D2926" s="96"/>
    </row>
    <row r="2927" spans="4:4" x14ac:dyDescent="0.5">
      <c r="D2927" s="96"/>
    </row>
    <row r="2928" spans="4:4" x14ac:dyDescent="0.5">
      <c r="D2928" s="96"/>
    </row>
    <row r="2929" spans="4:4" x14ac:dyDescent="0.5">
      <c r="D2929" s="96"/>
    </row>
    <row r="2930" spans="4:4" x14ac:dyDescent="0.5">
      <c r="D2930" s="96"/>
    </row>
    <row r="2931" spans="4:4" x14ac:dyDescent="0.5">
      <c r="D2931" s="96"/>
    </row>
    <row r="2932" spans="4:4" x14ac:dyDescent="0.5">
      <c r="D2932" s="96"/>
    </row>
    <row r="2933" spans="4:4" x14ac:dyDescent="0.5">
      <c r="D2933" s="96"/>
    </row>
    <row r="2934" spans="4:4" x14ac:dyDescent="0.5">
      <c r="D2934" s="96"/>
    </row>
    <row r="2935" spans="4:4" x14ac:dyDescent="0.5">
      <c r="D2935" s="96"/>
    </row>
    <row r="2936" spans="4:4" x14ac:dyDescent="0.5">
      <c r="D2936" s="96"/>
    </row>
    <row r="2937" spans="4:4" x14ac:dyDescent="0.5">
      <c r="D2937" s="96"/>
    </row>
    <row r="2938" spans="4:4" x14ac:dyDescent="0.5">
      <c r="D2938" s="96"/>
    </row>
    <row r="2939" spans="4:4" x14ac:dyDescent="0.5">
      <c r="D2939" s="96"/>
    </row>
    <row r="2940" spans="4:4" x14ac:dyDescent="0.5">
      <c r="D2940" s="96"/>
    </row>
    <row r="2941" spans="4:4" x14ac:dyDescent="0.5">
      <c r="D2941" s="96"/>
    </row>
    <row r="2942" spans="4:4" x14ac:dyDescent="0.5">
      <c r="D2942" s="96"/>
    </row>
    <row r="2943" spans="4:4" x14ac:dyDescent="0.5">
      <c r="D2943" s="96"/>
    </row>
    <row r="2944" spans="4:4" x14ac:dyDescent="0.5">
      <c r="D2944" s="96"/>
    </row>
    <row r="2945" spans="4:4" x14ac:dyDescent="0.5">
      <c r="D2945" s="96"/>
    </row>
    <row r="2946" spans="4:4" x14ac:dyDescent="0.5">
      <c r="D2946" s="96"/>
    </row>
    <row r="2947" spans="4:4" x14ac:dyDescent="0.5">
      <c r="D2947" s="96"/>
    </row>
    <row r="2948" spans="4:4" x14ac:dyDescent="0.5">
      <c r="D2948" s="96"/>
    </row>
    <row r="2949" spans="4:4" x14ac:dyDescent="0.5">
      <c r="D2949" s="96"/>
    </row>
    <row r="2950" spans="4:4" x14ac:dyDescent="0.5">
      <c r="D2950" s="96"/>
    </row>
    <row r="2951" spans="4:4" x14ac:dyDescent="0.5">
      <c r="D2951" s="96"/>
    </row>
    <row r="2952" spans="4:4" x14ac:dyDescent="0.5">
      <c r="D2952" s="96"/>
    </row>
    <row r="2953" spans="4:4" x14ac:dyDescent="0.5">
      <c r="D2953" s="96"/>
    </row>
    <row r="2954" spans="4:4" x14ac:dyDescent="0.5">
      <c r="D2954" s="96"/>
    </row>
    <row r="2955" spans="4:4" x14ac:dyDescent="0.5">
      <c r="D2955" s="96"/>
    </row>
    <row r="2956" spans="4:4" x14ac:dyDescent="0.5">
      <c r="D2956" s="96"/>
    </row>
    <row r="2957" spans="4:4" x14ac:dyDescent="0.5">
      <c r="D2957" s="96"/>
    </row>
    <row r="2958" spans="4:4" x14ac:dyDescent="0.5">
      <c r="D2958" s="96"/>
    </row>
    <row r="2959" spans="4:4" x14ac:dyDescent="0.5">
      <c r="D2959" s="96"/>
    </row>
    <row r="2960" spans="4:4" x14ac:dyDescent="0.5">
      <c r="D2960" s="96"/>
    </row>
    <row r="2961" spans="4:4" x14ac:dyDescent="0.5">
      <c r="D2961" s="96"/>
    </row>
    <row r="2962" spans="4:4" x14ac:dyDescent="0.5">
      <c r="D2962" s="96"/>
    </row>
    <row r="2963" spans="4:4" x14ac:dyDescent="0.5">
      <c r="D2963" s="96"/>
    </row>
    <row r="2964" spans="4:4" x14ac:dyDescent="0.5">
      <c r="D2964" s="96"/>
    </row>
    <row r="2965" spans="4:4" x14ac:dyDescent="0.5">
      <c r="D2965" s="96"/>
    </row>
    <row r="2966" spans="4:4" x14ac:dyDescent="0.5">
      <c r="D2966" s="96"/>
    </row>
    <row r="2967" spans="4:4" x14ac:dyDescent="0.5">
      <c r="D2967" s="96"/>
    </row>
    <row r="2968" spans="4:4" x14ac:dyDescent="0.5">
      <c r="D2968" s="96"/>
    </row>
    <row r="2969" spans="4:4" x14ac:dyDescent="0.5">
      <c r="D2969" s="96"/>
    </row>
    <row r="2970" spans="4:4" x14ac:dyDescent="0.5">
      <c r="D2970" s="96"/>
    </row>
    <row r="2971" spans="4:4" x14ac:dyDescent="0.5">
      <c r="D2971" s="96"/>
    </row>
    <row r="2972" spans="4:4" x14ac:dyDescent="0.5">
      <c r="D2972" s="96"/>
    </row>
    <row r="2973" spans="4:4" x14ac:dyDescent="0.5">
      <c r="D2973" s="96"/>
    </row>
    <row r="2974" spans="4:4" x14ac:dyDescent="0.5">
      <c r="D2974" s="96"/>
    </row>
    <row r="2975" spans="4:4" x14ac:dyDescent="0.5">
      <c r="D2975" s="96"/>
    </row>
    <row r="2976" spans="4:4" x14ac:dyDescent="0.5">
      <c r="D2976" s="96"/>
    </row>
    <row r="2977" spans="4:4" x14ac:dyDescent="0.5">
      <c r="D2977" s="96"/>
    </row>
    <row r="2978" spans="4:4" x14ac:dyDescent="0.5">
      <c r="D2978" s="96"/>
    </row>
    <row r="2979" spans="4:4" x14ac:dyDescent="0.5">
      <c r="D2979" s="96"/>
    </row>
    <row r="2980" spans="4:4" x14ac:dyDescent="0.5">
      <c r="D2980" s="96"/>
    </row>
    <row r="2981" spans="4:4" x14ac:dyDescent="0.5">
      <c r="D2981" s="96"/>
    </row>
    <row r="2982" spans="4:4" x14ac:dyDescent="0.5">
      <c r="D2982" s="96"/>
    </row>
    <row r="2983" spans="4:4" x14ac:dyDescent="0.5">
      <c r="D2983" s="96"/>
    </row>
    <row r="2984" spans="4:4" x14ac:dyDescent="0.5">
      <c r="D2984" s="96"/>
    </row>
    <row r="2985" spans="4:4" x14ac:dyDescent="0.5">
      <c r="D2985" s="96"/>
    </row>
    <row r="2986" spans="4:4" x14ac:dyDescent="0.5">
      <c r="D2986" s="96"/>
    </row>
    <row r="2987" spans="4:4" x14ac:dyDescent="0.5">
      <c r="D2987" s="96"/>
    </row>
    <row r="2988" spans="4:4" x14ac:dyDescent="0.5">
      <c r="D2988" s="96"/>
    </row>
    <row r="2989" spans="4:4" x14ac:dyDescent="0.5">
      <c r="D2989" s="96"/>
    </row>
    <row r="2990" spans="4:4" x14ac:dyDescent="0.5">
      <c r="D2990" s="96"/>
    </row>
    <row r="2991" spans="4:4" x14ac:dyDescent="0.5">
      <c r="D2991" s="96"/>
    </row>
    <row r="2992" spans="4:4" x14ac:dyDescent="0.5">
      <c r="D2992" s="96"/>
    </row>
    <row r="2993" spans="4:4" x14ac:dyDescent="0.5">
      <c r="D2993" s="96"/>
    </row>
    <row r="2994" spans="4:4" x14ac:dyDescent="0.5">
      <c r="D2994" s="96"/>
    </row>
    <row r="2995" spans="4:4" x14ac:dyDescent="0.5">
      <c r="D2995" s="96"/>
    </row>
    <row r="2996" spans="4:4" x14ac:dyDescent="0.5">
      <c r="D2996" s="96"/>
    </row>
    <row r="2997" spans="4:4" x14ac:dyDescent="0.5">
      <c r="D2997" s="96"/>
    </row>
    <row r="2998" spans="4:4" x14ac:dyDescent="0.5">
      <c r="D2998" s="96"/>
    </row>
    <row r="2999" spans="4:4" x14ac:dyDescent="0.5">
      <c r="D2999" s="96"/>
    </row>
    <row r="3000" spans="4:4" x14ac:dyDescent="0.5">
      <c r="D3000" s="96"/>
    </row>
    <row r="3001" spans="4:4" x14ac:dyDescent="0.5">
      <c r="D3001" s="96"/>
    </row>
    <row r="3002" spans="4:4" x14ac:dyDescent="0.5">
      <c r="D3002" s="96"/>
    </row>
    <row r="3003" spans="4:4" x14ac:dyDescent="0.5">
      <c r="D3003" s="96"/>
    </row>
    <row r="3004" spans="4:4" x14ac:dyDescent="0.5">
      <c r="D3004" s="96"/>
    </row>
    <row r="3005" spans="4:4" x14ac:dyDescent="0.5">
      <c r="D3005" s="96"/>
    </row>
    <row r="3006" spans="4:4" x14ac:dyDescent="0.5">
      <c r="D3006" s="96"/>
    </row>
    <row r="3007" spans="4:4" x14ac:dyDescent="0.5">
      <c r="D3007" s="96"/>
    </row>
    <row r="3008" spans="4:4" x14ac:dyDescent="0.5">
      <c r="D3008" s="96"/>
    </row>
    <row r="3009" spans="4:4" x14ac:dyDescent="0.5">
      <c r="D3009" s="96"/>
    </row>
    <row r="3010" spans="4:4" x14ac:dyDescent="0.5">
      <c r="D3010" s="96"/>
    </row>
    <row r="3011" spans="4:4" x14ac:dyDescent="0.5">
      <c r="D3011" s="96"/>
    </row>
    <row r="3012" spans="4:4" x14ac:dyDescent="0.5">
      <c r="D3012" s="96"/>
    </row>
    <row r="3013" spans="4:4" x14ac:dyDescent="0.5">
      <c r="D3013" s="96"/>
    </row>
    <row r="3014" spans="4:4" x14ac:dyDescent="0.5">
      <c r="D3014" s="96"/>
    </row>
    <row r="3015" spans="4:4" x14ac:dyDescent="0.5">
      <c r="D3015" s="96"/>
    </row>
    <row r="3016" spans="4:4" x14ac:dyDescent="0.5">
      <c r="D3016" s="96"/>
    </row>
    <row r="3017" spans="4:4" x14ac:dyDescent="0.5">
      <c r="D3017" s="96"/>
    </row>
    <row r="3018" spans="4:4" x14ac:dyDescent="0.5">
      <c r="D3018" s="96"/>
    </row>
    <row r="3019" spans="4:4" x14ac:dyDescent="0.5">
      <c r="D3019" s="96"/>
    </row>
    <row r="3020" spans="4:4" x14ac:dyDescent="0.5">
      <c r="D3020" s="96"/>
    </row>
    <row r="3021" spans="4:4" x14ac:dyDescent="0.5">
      <c r="D3021" s="96"/>
    </row>
    <row r="3022" spans="4:4" x14ac:dyDescent="0.5">
      <c r="D3022" s="96"/>
    </row>
    <row r="3023" spans="4:4" x14ac:dyDescent="0.5">
      <c r="D3023" s="96"/>
    </row>
    <row r="3024" spans="4:4" x14ac:dyDescent="0.5">
      <c r="D3024" s="96"/>
    </row>
    <row r="3025" spans="4:4" x14ac:dyDescent="0.5">
      <c r="D3025" s="96"/>
    </row>
    <row r="3026" spans="4:4" x14ac:dyDescent="0.5">
      <c r="D3026" s="96"/>
    </row>
    <row r="3027" spans="4:4" x14ac:dyDescent="0.5">
      <c r="D3027" s="96"/>
    </row>
    <row r="3028" spans="4:4" x14ac:dyDescent="0.5">
      <c r="D3028" s="96"/>
    </row>
    <row r="3029" spans="4:4" x14ac:dyDescent="0.5">
      <c r="D3029" s="96"/>
    </row>
    <row r="3030" spans="4:4" x14ac:dyDescent="0.5">
      <c r="D3030" s="96"/>
    </row>
    <row r="3031" spans="4:4" x14ac:dyDescent="0.5">
      <c r="D3031" s="96"/>
    </row>
    <row r="3032" spans="4:4" x14ac:dyDescent="0.5">
      <c r="D3032" s="96"/>
    </row>
    <row r="3033" spans="4:4" x14ac:dyDescent="0.5">
      <c r="D3033" s="96"/>
    </row>
    <row r="3034" spans="4:4" x14ac:dyDescent="0.5">
      <c r="D3034" s="96"/>
    </row>
    <row r="3035" spans="4:4" x14ac:dyDescent="0.5">
      <c r="D3035" s="96"/>
    </row>
    <row r="3036" spans="4:4" x14ac:dyDescent="0.5">
      <c r="D3036" s="96"/>
    </row>
    <row r="3037" spans="4:4" x14ac:dyDescent="0.5">
      <c r="D3037" s="96"/>
    </row>
    <row r="3038" spans="4:4" x14ac:dyDescent="0.5">
      <c r="D3038" s="96"/>
    </row>
    <row r="3039" spans="4:4" x14ac:dyDescent="0.5">
      <c r="D3039" s="96"/>
    </row>
    <row r="3040" spans="4:4" x14ac:dyDescent="0.5">
      <c r="D3040" s="96"/>
    </row>
    <row r="3041" spans="4:4" x14ac:dyDescent="0.5">
      <c r="D3041" s="96"/>
    </row>
    <row r="3042" spans="4:4" x14ac:dyDescent="0.5">
      <c r="D3042" s="96"/>
    </row>
    <row r="3043" spans="4:4" x14ac:dyDescent="0.5">
      <c r="D3043" s="96"/>
    </row>
    <row r="3044" spans="4:4" x14ac:dyDescent="0.5">
      <c r="D3044" s="96"/>
    </row>
    <row r="3045" spans="4:4" x14ac:dyDescent="0.5">
      <c r="D3045" s="96"/>
    </row>
    <row r="3046" spans="4:4" x14ac:dyDescent="0.5">
      <c r="D3046" s="96"/>
    </row>
    <row r="3047" spans="4:4" x14ac:dyDescent="0.5">
      <c r="D3047" s="96"/>
    </row>
    <row r="3048" spans="4:4" x14ac:dyDescent="0.5">
      <c r="D3048" s="96"/>
    </row>
    <row r="3049" spans="4:4" x14ac:dyDescent="0.5">
      <c r="D3049" s="96"/>
    </row>
    <row r="3050" spans="4:4" x14ac:dyDescent="0.5">
      <c r="D3050" s="96"/>
    </row>
    <row r="3051" spans="4:4" x14ac:dyDescent="0.5">
      <c r="D3051" s="96"/>
    </row>
    <row r="3052" spans="4:4" x14ac:dyDescent="0.5">
      <c r="D3052" s="96"/>
    </row>
    <row r="3053" spans="4:4" x14ac:dyDescent="0.5">
      <c r="D3053" s="96"/>
    </row>
    <row r="3054" spans="4:4" x14ac:dyDescent="0.5">
      <c r="D3054" s="96"/>
    </row>
    <row r="3055" spans="4:4" x14ac:dyDescent="0.5">
      <c r="D3055" s="96"/>
    </row>
    <row r="3056" spans="4:4" x14ac:dyDescent="0.5">
      <c r="D3056" s="96"/>
    </row>
    <row r="3057" spans="4:4" x14ac:dyDescent="0.5">
      <c r="D3057" s="96"/>
    </row>
    <row r="3058" spans="4:4" x14ac:dyDescent="0.5">
      <c r="D3058" s="96"/>
    </row>
    <row r="3059" spans="4:4" x14ac:dyDescent="0.5">
      <c r="D3059" s="96"/>
    </row>
    <row r="3060" spans="4:4" x14ac:dyDescent="0.5">
      <c r="D3060" s="96"/>
    </row>
    <row r="3061" spans="4:4" x14ac:dyDescent="0.5">
      <c r="D3061" s="96"/>
    </row>
    <row r="3062" spans="4:4" x14ac:dyDescent="0.5">
      <c r="D3062" s="96"/>
    </row>
    <row r="3063" spans="4:4" x14ac:dyDescent="0.5">
      <c r="D3063" s="96"/>
    </row>
    <row r="3064" spans="4:4" x14ac:dyDescent="0.5">
      <c r="D3064" s="96"/>
    </row>
    <row r="3065" spans="4:4" x14ac:dyDescent="0.5">
      <c r="D3065" s="96"/>
    </row>
    <row r="3066" spans="4:4" x14ac:dyDescent="0.5">
      <c r="D3066" s="96"/>
    </row>
    <row r="3067" spans="4:4" x14ac:dyDescent="0.5">
      <c r="D3067" s="96"/>
    </row>
    <row r="3068" spans="4:4" x14ac:dyDescent="0.5">
      <c r="D3068" s="96"/>
    </row>
    <row r="3069" spans="4:4" x14ac:dyDescent="0.5">
      <c r="D3069" s="96"/>
    </row>
    <row r="3070" spans="4:4" x14ac:dyDescent="0.5">
      <c r="D3070" s="96"/>
    </row>
    <row r="3071" spans="4:4" x14ac:dyDescent="0.5">
      <c r="D3071" s="96"/>
    </row>
    <row r="3072" spans="4:4" x14ac:dyDescent="0.5">
      <c r="D3072" s="96"/>
    </row>
    <row r="3073" spans="4:4" x14ac:dyDescent="0.5">
      <c r="D3073" s="96"/>
    </row>
    <row r="3074" spans="4:4" x14ac:dyDescent="0.5">
      <c r="D3074" s="96"/>
    </row>
    <row r="3075" spans="4:4" x14ac:dyDescent="0.5">
      <c r="D3075" s="96"/>
    </row>
    <row r="3076" spans="4:4" x14ac:dyDescent="0.5">
      <c r="D3076" s="96"/>
    </row>
    <row r="3077" spans="4:4" x14ac:dyDescent="0.5">
      <c r="D3077" s="96"/>
    </row>
    <row r="3078" spans="4:4" x14ac:dyDescent="0.5">
      <c r="D3078" s="96"/>
    </row>
    <row r="3079" spans="4:4" x14ac:dyDescent="0.5">
      <c r="D3079" s="96"/>
    </row>
    <row r="3080" spans="4:4" x14ac:dyDescent="0.5">
      <c r="D3080" s="96"/>
    </row>
    <row r="3081" spans="4:4" x14ac:dyDescent="0.5">
      <c r="D3081" s="96"/>
    </row>
    <row r="3082" spans="4:4" x14ac:dyDescent="0.5">
      <c r="D3082" s="96"/>
    </row>
    <row r="3083" spans="4:4" x14ac:dyDescent="0.5">
      <c r="D3083" s="96"/>
    </row>
    <row r="3084" spans="4:4" x14ac:dyDescent="0.5">
      <c r="D3084" s="96"/>
    </row>
    <row r="3085" spans="4:4" x14ac:dyDescent="0.5">
      <c r="D3085" s="96"/>
    </row>
    <row r="3086" spans="4:4" x14ac:dyDescent="0.5">
      <c r="D3086" s="96"/>
    </row>
    <row r="3087" spans="4:4" x14ac:dyDescent="0.5">
      <c r="D3087" s="96"/>
    </row>
    <row r="3088" spans="4:4" x14ac:dyDescent="0.5">
      <c r="D3088" s="96"/>
    </row>
    <row r="3089" spans="4:4" x14ac:dyDescent="0.5">
      <c r="D3089" s="96"/>
    </row>
    <row r="3090" spans="4:4" x14ac:dyDescent="0.5">
      <c r="D3090" s="96"/>
    </row>
    <row r="3091" spans="4:4" x14ac:dyDescent="0.5">
      <c r="D3091" s="96"/>
    </row>
    <row r="3092" spans="4:4" x14ac:dyDescent="0.5">
      <c r="D3092" s="96"/>
    </row>
    <row r="3093" spans="4:4" x14ac:dyDescent="0.5">
      <c r="D3093" s="96"/>
    </row>
    <row r="3094" spans="4:4" x14ac:dyDescent="0.5">
      <c r="D3094" s="96"/>
    </row>
    <row r="3095" spans="4:4" x14ac:dyDescent="0.5">
      <c r="D3095" s="96"/>
    </row>
    <row r="3096" spans="4:4" x14ac:dyDescent="0.5">
      <c r="D3096" s="96"/>
    </row>
    <row r="3097" spans="4:4" x14ac:dyDescent="0.5">
      <c r="D3097" s="96"/>
    </row>
    <row r="3098" spans="4:4" x14ac:dyDescent="0.5">
      <c r="D3098" s="96"/>
    </row>
    <row r="3099" spans="4:4" x14ac:dyDescent="0.5">
      <c r="D3099" s="96"/>
    </row>
    <row r="3100" spans="4:4" x14ac:dyDescent="0.5">
      <c r="D3100" s="96"/>
    </row>
    <row r="3101" spans="4:4" x14ac:dyDescent="0.5">
      <c r="D3101" s="96"/>
    </row>
    <row r="3102" spans="4:4" x14ac:dyDescent="0.5">
      <c r="D3102" s="96"/>
    </row>
    <row r="3103" spans="4:4" x14ac:dyDescent="0.5">
      <c r="D3103" s="96"/>
    </row>
    <row r="3104" spans="4:4" x14ac:dyDescent="0.5">
      <c r="D3104" s="96"/>
    </row>
    <row r="3105" spans="4:4" x14ac:dyDescent="0.5">
      <c r="D3105" s="96"/>
    </row>
    <row r="3106" spans="4:4" x14ac:dyDescent="0.5">
      <c r="D3106" s="96"/>
    </row>
    <row r="3107" spans="4:4" x14ac:dyDescent="0.5">
      <c r="D3107" s="96"/>
    </row>
    <row r="3108" spans="4:4" x14ac:dyDescent="0.5">
      <c r="D3108" s="96"/>
    </row>
    <row r="3109" spans="4:4" x14ac:dyDescent="0.5">
      <c r="D3109" s="96"/>
    </row>
    <row r="3110" spans="4:4" x14ac:dyDescent="0.5">
      <c r="D3110" s="96"/>
    </row>
    <row r="3111" spans="4:4" x14ac:dyDescent="0.5">
      <c r="D3111" s="96"/>
    </row>
    <row r="3112" spans="4:4" x14ac:dyDescent="0.5">
      <c r="D3112" s="96"/>
    </row>
    <row r="3113" spans="4:4" x14ac:dyDescent="0.5">
      <c r="D3113" s="96"/>
    </row>
    <row r="3114" spans="4:4" x14ac:dyDescent="0.5">
      <c r="D3114" s="96"/>
    </row>
    <row r="3115" spans="4:4" x14ac:dyDescent="0.5">
      <c r="D3115" s="96"/>
    </row>
    <row r="3116" spans="4:4" x14ac:dyDescent="0.5">
      <c r="D3116" s="96"/>
    </row>
    <row r="3117" spans="4:4" x14ac:dyDescent="0.5">
      <c r="D3117" s="96"/>
    </row>
    <row r="3118" spans="4:4" x14ac:dyDescent="0.5">
      <c r="D3118" s="96"/>
    </row>
    <row r="3119" spans="4:4" x14ac:dyDescent="0.5">
      <c r="D3119" s="96"/>
    </row>
    <row r="3120" spans="4:4" x14ac:dyDescent="0.5">
      <c r="D3120" s="96"/>
    </row>
    <row r="3121" spans="4:4" x14ac:dyDescent="0.5">
      <c r="D3121" s="96"/>
    </row>
    <row r="3122" spans="4:4" x14ac:dyDescent="0.5">
      <c r="D3122" s="96"/>
    </row>
    <row r="3123" spans="4:4" x14ac:dyDescent="0.5">
      <c r="D3123" s="96"/>
    </row>
    <row r="3124" spans="4:4" x14ac:dyDescent="0.5">
      <c r="D3124" s="96"/>
    </row>
    <row r="3125" spans="4:4" x14ac:dyDescent="0.5">
      <c r="D3125" s="96"/>
    </row>
    <row r="3126" spans="4:4" x14ac:dyDescent="0.5">
      <c r="D3126" s="96"/>
    </row>
    <row r="3127" spans="4:4" x14ac:dyDescent="0.5">
      <c r="D3127" s="96"/>
    </row>
    <row r="3128" spans="4:4" x14ac:dyDescent="0.5">
      <c r="D3128" s="96"/>
    </row>
    <row r="3129" spans="4:4" x14ac:dyDescent="0.5">
      <c r="D3129" s="96"/>
    </row>
    <row r="3130" spans="4:4" x14ac:dyDescent="0.5">
      <c r="D3130" s="96"/>
    </row>
    <row r="3131" spans="4:4" x14ac:dyDescent="0.5">
      <c r="D3131" s="96"/>
    </row>
    <row r="3132" spans="4:4" x14ac:dyDescent="0.5">
      <c r="D3132" s="96"/>
    </row>
    <row r="3133" spans="4:4" x14ac:dyDescent="0.5">
      <c r="D3133" s="96"/>
    </row>
    <row r="3134" spans="4:4" x14ac:dyDescent="0.5">
      <c r="D3134" s="96"/>
    </row>
    <row r="3135" spans="4:4" x14ac:dyDescent="0.5">
      <c r="D3135" s="96"/>
    </row>
    <row r="3136" spans="4:4" x14ac:dyDescent="0.5">
      <c r="D3136" s="96"/>
    </row>
    <row r="3137" spans="4:4" x14ac:dyDescent="0.5">
      <c r="D3137" s="96"/>
    </row>
    <row r="3138" spans="4:4" x14ac:dyDescent="0.5">
      <c r="D3138" s="96"/>
    </row>
    <row r="3139" spans="4:4" x14ac:dyDescent="0.5">
      <c r="D3139" s="96"/>
    </row>
    <row r="3140" spans="4:4" x14ac:dyDescent="0.5">
      <c r="D3140" s="96"/>
    </row>
    <row r="3141" spans="4:4" x14ac:dyDescent="0.5">
      <c r="D3141" s="96"/>
    </row>
    <row r="3142" spans="4:4" x14ac:dyDescent="0.5">
      <c r="D3142" s="96"/>
    </row>
    <row r="3143" spans="4:4" x14ac:dyDescent="0.5">
      <c r="D3143" s="96"/>
    </row>
    <row r="3144" spans="4:4" x14ac:dyDescent="0.5">
      <c r="D3144" s="96"/>
    </row>
    <row r="3145" spans="4:4" x14ac:dyDescent="0.5">
      <c r="D3145" s="96"/>
    </row>
    <row r="3146" spans="4:4" x14ac:dyDescent="0.5">
      <c r="D3146" s="96"/>
    </row>
    <row r="3147" spans="4:4" x14ac:dyDescent="0.5">
      <c r="D3147" s="96"/>
    </row>
    <row r="3148" spans="4:4" x14ac:dyDescent="0.5">
      <c r="D3148" s="96"/>
    </row>
    <row r="3149" spans="4:4" x14ac:dyDescent="0.5">
      <c r="D3149" s="96"/>
    </row>
    <row r="3150" spans="4:4" x14ac:dyDescent="0.5">
      <c r="D3150" s="96"/>
    </row>
    <row r="3151" spans="4:4" x14ac:dyDescent="0.5">
      <c r="D3151" s="96"/>
    </row>
    <row r="3152" spans="4:4" x14ac:dyDescent="0.5">
      <c r="D3152" s="96"/>
    </row>
    <row r="3153" spans="4:4" x14ac:dyDescent="0.5">
      <c r="D3153" s="96"/>
    </row>
    <row r="3154" spans="4:4" x14ac:dyDescent="0.5">
      <c r="D3154" s="96"/>
    </row>
    <row r="3155" spans="4:4" x14ac:dyDescent="0.5">
      <c r="D3155" s="96"/>
    </row>
    <row r="3156" spans="4:4" x14ac:dyDescent="0.5">
      <c r="D3156" s="96"/>
    </row>
    <row r="3157" spans="4:4" x14ac:dyDescent="0.5">
      <c r="D3157" s="96"/>
    </row>
    <row r="3158" spans="4:4" x14ac:dyDescent="0.5">
      <c r="D3158" s="96"/>
    </row>
    <row r="3159" spans="4:4" x14ac:dyDescent="0.5">
      <c r="D3159" s="96"/>
    </row>
    <row r="3160" spans="4:4" x14ac:dyDescent="0.5">
      <c r="D3160" s="96"/>
    </row>
    <row r="3161" spans="4:4" x14ac:dyDescent="0.5">
      <c r="D3161" s="96"/>
    </row>
    <row r="3162" spans="4:4" x14ac:dyDescent="0.5">
      <c r="D3162" s="96"/>
    </row>
    <row r="3163" spans="4:4" x14ac:dyDescent="0.5">
      <c r="D3163" s="96"/>
    </row>
    <row r="3164" spans="4:4" x14ac:dyDescent="0.5">
      <c r="D3164" s="96"/>
    </row>
    <row r="3165" spans="4:4" x14ac:dyDescent="0.5">
      <c r="D3165" s="96"/>
    </row>
    <row r="3166" spans="4:4" x14ac:dyDescent="0.5">
      <c r="D3166" s="96"/>
    </row>
    <row r="3167" spans="4:4" x14ac:dyDescent="0.5">
      <c r="D3167" s="96"/>
    </row>
    <row r="3168" spans="4:4" x14ac:dyDescent="0.5">
      <c r="D3168" s="96"/>
    </row>
    <row r="3169" spans="4:4" x14ac:dyDescent="0.5">
      <c r="D3169" s="96"/>
    </row>
    <row r="3170" spans="4:4" x14ac:dyDescent="0.5">
      <c r="D3170" s="96"/>
    </row>
    <row r="3171" spans="4:4" x14ac:dyDescent="0.5">
      <c r="D3171" s="96"/>
    </row>
    <row r="3172" spans="4:4" x14ac:dyDescent="0.5">
      <c r="D3172" s="96"/>
    </row>
    <row r="3173" spans="4:4" x14ac:dyDescent="0.5">
      <c r="D3173" s="96"/>
    </row>
    <row r="3174" spans="4:4" x14ac:dyDescent="0.5">
      <c r="D3174" s="96"/>
    </row>
    <row r="3175" spans="4:4" x14ac:dyDescent="0.5">
      <c r="D3175" s="96"/>
    </row>
    <row r="3176" spans="4:4" x14ac:dyDescent="0.5">
      <c r="D3176" s="96"/>
    </row>
    <row r="3177" spans="4:4" x14ac:dyDescent="0.5">
      <c r="D3177" s="96"/>
    </row>
    <row r="3178" spans="4:4" x14ac:dyDescent="0.5">
      <c r="D3178" s="96"/>
    </row>
    <row r="3179" spans="4:4" x14ac:dyDescent="0.5">
      <c r="D3179" s="96"/>
    </row>
    <row r="3180" spans="4:4" x14ac:dyDescent="0.5">
      <c r="D3180" s="96"/>
    </row>
    <row r="3181" spans="4:4" x14ac:dyDescent="0.5">
      <c r="D3181" s="96"/>
    </row>
    <row r="3182" spans="4:4" x14ac:dyDescent="0.5">
      <c r="D3182" s="96"/>
    </row>
    <row r="3183" spans="4:4" x14ac:dyDescent="0.5">
      <c r="D3183" s="96"/>
    </row>
    <row r="3184" spans="4:4" x14ac:dyDescent="0.5">
      <c r="D3184" s="96"/>
    </row>
    <row r="3185" spans="4:4" x14ac:dyDescent="0.5">
      <c r="D3185" s="96"/>
    </row>
    <row r="3186" spans="4:4" x14ac:dyDescent="0.5">
      <c r="D3186" s="96"/>
    </row>
    <row r="3187" spans="4:4" x14ac:dyDescent="0.5">
      <c r="D3187" s="96"/>
    </row>
    <row r="3188" spans="4:4" x14ac:dyDescent="0.5">
      <c r="D3188" s="96"/>
    </row>
    <row r="3189" spans="4:4" x14ac:dyDescent="0.5">
      <c r="D3189" s="96"/>
    </row>
    <row r="3190" spans="4:4" x14ac:dyDescent="0.5">
      <c r="D3190" s="96"/>
    </row>
    <row r="3191" spans="4:4" x14ac:dyDescent="0.5">
      <c r="D3191" s="96"/>
    </row>
    <row r="3192" spans="4:4" x14ac:dyDescent="0.5">
      <c r="D3192" s="96"/>
    </row>
    <row r="3193" spans="4:4" x14ac:dyDescent="0.5">
      <c r="D3193" s="96"/>
    </row>
    <row r="3194" spans="4:4" x14ac:dyDescent="0.5">
      <c r="D3194" s="96"/>
    </row>
    <row r="3195" spans="4:4" x14ac:dyDescent="0.5">
      <c r="D3195" s="96"/>
    </row>
    <row r="3196" spans="4:4" x14ac:dyDescent="0.5">
      <c r="D3196" s="96"/>
    </row>
    <row r="3197" spans="4:4" x14ac:dyDescent="0.5">
      <c r="D3197" s="96"/>
    </row>
    <row r="3198" spans="4:4" x14ac:dyDescent="0.5">
      <c r="D3198" s="96"/>
    </row>
    <row r="3199" spans="4:4" x14ac:dyDescent="0.5">
      <c r="D3199" s="96"/>
    </row>
    <row r="3200" spans="4:4" x14ac:dyDescent="0.5">
      <c r="D3200" s="96"/>
    </row>
    <row r="3201" spans="4:4" x14ac:dyDescent="0.5">
      <c r="D3201" s="96"/>
    </row>
    <row r="3202" spans="4:4" x14ac:dyDescent="0.5">
      <c r="D3202" s="96"/>
    </row>
    <row r="3203" spans="4:4" x14ac:dyDescent="0.5">
      <c r="D3203" s="96"/>
    </row>
    <row r="3204" spans="4:4" x14ac:dyDescent="0.5">
      <c r="D3204" s="96"/>
    </row>
    <row r="3205" spans="4:4" x14ac:dyDescent="0.5">
      <c r="D3205" s="96"/>
    </row>
    <row r="3206" spans="4:4" x14ac:dyDescent="0.5">
      <c r="D3206" s="96"/>
    </row>
    <row r="3207" spans="4:4" x14ac:dyDescent="0.5">
      <c r="D3207" s="96"/>
    </row>
    <row r="3208" spans="4:4" x14ac:dyDescent="0.5">
      <c r="D3208" s="96"/>
    </row>
    <row r="3209" spans="4:4" x14ac:dyDescent="0.5">
      <c r="D3209" s="96"/>
    </row>
    <row r="3210" spans="4:4" x14ac:dyDescent="0.5">
      <c r="D3210" s="96"/>
    </row>
    <row r="3211" spans="4:4" x14ac:dyDescent="0.5">
      <c r="D3211" s="96"/>
    </row>
    <row r="3212" spans="4:4" x14ac:dyDescent="0.5">
      <c r="D3212" s="96"/>
    </row>
    <row r="3213" spans="4:4" x14ac:dyDescent="0.5">
      <c r="D3213" s="96"/>
    </row>
    <row r="3214" spans="4:4" x14ac:dyDescent="0.5">
      <c r="D3214" s="96"/>
    </row>
    <row r="3215" spans="4:4" x14ac:dyDescent="0.5">
      <c r="D3215" s="96"/>
    </row>
    <row r="3216" spans="4:4" x14ac:dyDescent="0.5">
      <c r="D3216" s="96"/>
    </row>
    <row r="3217" spans="4:4" x14ac:dyDescent="0.5">
      <c r="D3217" s="96"/>
    </row>
    <row r="3218" spans="4:4" x14ac:dyDescent="0.5">
      <c r="D3218" s="96"/>
    </row>
    <row r="3219" spans="4:4" x14ac:dyDescent="0.5">
      <c r="D3219" s="96"/>
    </row>
    <row r="3220" spans="4:4" x14ac:dyDescent="0.5">
      <c r="D3220" s="96"/>
    </row>
    <row r="3221" spans="4:4" x14ac:dyDescent="0.5">
      <c r="D3221" s="96"/>
    </row>
    <row r="3222" spans="4:4" x14ac:dyDescent="0.5">
      <c r="D3222" s="96"/>
    </row>
    <row r="3223" spans="4:4" x14ac:dyDescent="0.5">
      <c r="D3223" s="96"/>
    </row>
    <row r="3224" spans="4:4" x14ac:dyDescent="0.5">
      <c r="D3224" s="96"/>
    </row>
    <row r="3225" spans="4:4" x14ac:dyDescent="0.5">
      <c r="D3225" s="96"/>
    </row>
    <row r="3226" spans="4:4" x14ac:dyDescent="0.5">
      <c r="D3226" s="96"/>
    </row>
    <row r="3227" spans="4:4" x14ac:dyDescent="0.5">
      <c r="D3227" s="96"/>
    </row>
    <row r="3228" spans="4:4" x14ac:dyDescent="0.5">
      <c r="D3228" s="96"/>
    </row>
    <row r="3229" spans="4:4" x14ac:dyDescent="0.5">
      <c r="D3229" s="96"/>
    </row>
    <row r="3230" spans="4:4" x14ac:dyDescent="0.5">
      <c r="D3230" s="96"/>
    </row>
    <row r="3231" spans="4:4" x14ac:dyDescent="0.5">
      <c r="D3231" s="96"/>
    </row>
    <row r="3232" spans="4:4" x14ac:dyDescent="0.5">
      <c r="D3232" s="96"/>
    </row>
    <row r="3233" spans="4:4" x14ac:dyDescent="0.5">
      <c r="D3233" s="96"/>
    </row>
    <row r="3234" spans="4:4" x14ac:dyDescent="0.5">
      <c r="D3234" s="96"/>
    </row>
    <row r="3235" spans="4:4" x14ac:dyDescent="0.5">
      <c r="D3235" s="96"/>
    </row>
    <row r="3236" spans="4:4" x14ac:dyDescent="0.5">
      <c r="D3236" s="96"/>
    </row>
    <row r="3237" spans="4:4" x14ac:dyDescent="0.5">
      <c r="D3237" s="96"/>
    </row>
    <row r="3238" spans="4:4" x14ac:dyDescent="0.5">
      <c r="D3238" s="96"/>
    </row>
    <row r="3239" spans="4:4" x14ac:dyDescent="0.5">
      <c r="D3239" s="96"/>
    </row>
    <row r="3240" spans="4:4" x14ac:dyDescent="0.5">
      <c r="D3240" s="96"/>
    </row>
    <row r="3241" spans="4:4" x14ac:dyDescent="0.5">
      <c r="D3241" s="96"/>
    </row>
    <row r="3242" spans="4:4" x14ac:dyDescent="0.5">
      <c r="D3242" s="96"/>
    </row>
    <row r="3243" spans="4:4" x14ac:dyDescent="0.5">
      <c r="D3243" s="96"/>
    </row>
    <row r="3244" spans="4:4" x14ac:dyDescent="0.5">
      <c r="D3244" s="96"/>
    </row>
    <row r="3245" spans="4:4" x14ac:dyDescent="0.5">
      <c r="D3245" s="96"/>
    </row>
    <row r="3246" spans="4:4" x14ac:dyDescent="0.5">
      <c r="D3246" s="96"/>
    </row>
    <row r="3247" spans="4:4" x14ac:dyDescent="0.5">
      <c r="D3247" s="96"/>
    </row>
    <row r="3248" spans="4:4" x14ac:dyDescent="0.5">
      <c r="D3248" s="96"/>
    </row>
    <row r="3249" spans="4:4" x14ac:dyDescent="0.5">
      <c r="D3249" s="96"/>
    </row>
    <row r="3250" spans="4:4" x14ac:dyDescent="0.5">
      <c r="D3250" s="96"/>
    </row>
    <row r="3251" spans="4:4" x14ac:dyDescent="0.5">
      <c r="D3251" s="96"/>
    </row>
    <row r="3252" spans="4:4" x14ac:dyDescent="0.5">
      <c r="D3252" s="96"/>
    </row>
    <row r="3253" spans="4:4" x14ac:dyDescent="0.5">
      <c r="D3253" s="96"/>
    </row>
    <row r="3254" spans="4:4" x14ac:dyDescent="0.5">
      <c r="D3254" s="96"/>
    </row>
    <row r="3255" spans="4:4" x14ac:dyDescent="0.5">
      <c r="D3255" s="96"/>
    </row>
    <row r="3256" spans="4:4" x14ac:dyDescent="0.5">
      <c r="D3256" s="96"/>
    </row>
    <row r="3257" spans="4:4" x14ac:dyDescent="0.5">
      <c r="D3257" s="96"/>
    </row>
    <row r="3258" spans="4:4" x14ac:dyDescent="0.5">
      <c r="D3258" s="96"/>
    </row>
    <row r="3259" spans="4:4" x14ac:dyDescent="0.5">
      <c r="D3259" s="96"/>
    </row>
    <row r="3260" spans="4:4" x14ac:dyDescent="0.5">
      <c r="D3260" s="96"/>
    </row>
    <row r="3261" spans="4:4" x14ac:dyDescent="0.5">
      <c r="D3261" s="96"/>
    </row>
    <row r="3262" spans="4:4" x14ac:dyDescent="0.5">
      <c r="D3262" s="96"/>
    </row>
    <row r="3263" spans="4:4" x14ac:dyDescent="0.5">
      <c r="D3263" s="96"/>
    </row>
    <row r="3264" spans="4:4" x14ac:dyDescent="0.5">
      <c r="D3264" s="96"/>
    </row>
    <row r="3265" spans="4:4" x14ac:dyDescent="0.5">
      <c r="D3265" s="96"/>
    </row>
    <row r="3266" spans="4:4" x14ac:dyDescent="0.5">
      <c r="D3266" s="96"/>
    </row>
    <row r="3267" spans="4:4" x14ac:dyDescent="0.5">
      <c r="D3267" s="96"/>
    </row>
    <row r="3268" spans="4:4" x14ac:dyDescent="0.5">
      <c r="D3268" s="96"/>
    </row>
    <row r="3269" spans="4:4" x14ac:dyDescent="0.5">
      <c r="D3269" s="96"/>
    </row>
    <row r="3270" spans="4:4" x14ac:dyDescent="0.5">
      <c r="D3270" s="96"/>
    </row>
    <row r="3271" spans="4:4" x14ac:dyDescent="0.5">
      <c r="D3271" s="96"/>
    </row>
    <row r="3272" spans="4:4" x14ac:dyDescent="0.5">
      <c r="D3272" s="96"/>
    </row>
    <row r="3273" spans="4:4" x14ac:dyDescent="0.5">
      <c r="D3273" s="96"/>
    </row>
    <row r="3274" spans="4:4" x14ac:dyDescent="0.5">
      <c r="D3274" s="96"/>
    </row>
    <row r="3275" spans="4:4" x14ac:dyDescent="0.5">
      <c r="D3275" s="96"/>
    </row>
    <row r="3276" spans="4:4" x14ac:dyDescent="0.5">
      <c r="D3276" s="96"/>
    </row>
    <row r="3277" spans="4:4" x14ac:dyDescent="0.5">
      <c r="D3277" s="96"/>
    </row>
    <row r="3278" spans="4:4" x14ac:dyDescent="0.5">
      <c r="D3278" s="96"/>
    </row>
    <row r="3279" spans="4:4" x14ac:dyDescent="0.5">
      <c r="D3279" s="96"/>
    </row>
    <row r="3280" spans="4:4" x14ac:dyDescent="0.5">
      <c r="D3280" s="96"/>
    </row>
    <row r="3281" spans="4:4" x14ac:dyDescent="0.5">
      <c r="D3281" s="96"/>
    </row>
    <row r="3282" spans="4:4" x14ac:dyDescent="0.5">
      <c r="D3282" s="96"/>
    </row>
    <row r="3283" spans="4:4" x14ac:dyDescent="0.5">
      <c r="D3283" s="96"/>
    </row>
    <row r="3284" spans="4:4" x14ac:dyDescent="0.5">
      <c r="D3284" s="96"/>
    </row>
    <row r="3285" spans="4:4" x14ac:dyDescent="0.5">
      <c r="D3285" s="96"/>
    </row>
    <row r="3286" spans="4:4" x14ac:dyDescent="0.5">
      <c r="D3286" s="96"/>
    </row>
    <row r="3287" spans="4:4" x14ac:dyDescent="0.5">
      <c r="D3287" s="96"/>
    </row>
    <row r="3288" spans="4:4" x14ac:dyDescent="0.5">
      <c r="D3288" s="96"/>
    </row>
    <row r="3289" spans="4:4" x14ac:dyDescent="0.5">
      <c r="D3289" s="96"/>
    </row>
    <row r="3290" spans="4:4" x14ac:dyDescent="0.5">
      <c r="D3290" s="96"/>
    </row>
    <row r="3291" spans="4:4" x14ac:dyDescent="0.5">
      <c r="D3291" s="96"/>
    </row>
    <row r="3292" spans="4:4" x14ac:dyDescent="0.5">
      <c r="D3292" s="96"/>
    </row>
    <row r="3293" spans="4:4" x14ac:dyDescent="0.5">
      <c r="D3293" s="96"/>
    </row>
    <row r="3294" spans="4:4" x14ac:dyDescent="0.5">
      <c r="D3294" s="96"/>
    </row>
    <row r="3295" spans="4:4" x14ac:dyDescent="0.5">
      <c r="D3295" s="96"/>
    </row>
    <row r="3296" spans="4:4" x14ac:dyDescent="0.5">
      <c r="D3296" s="96"/>
    </row>
    <row r="3297" spans="4:4" x14ac:dyDescent="0.5">
      <c r="D3297" s="96"/>
    </row>
    <row r="3298" spans="4:4" x14ac:dyDescent="0.5">
      <c r="D3298" s="96"/>
    </row>
    <row r="3299" spans="4:4" x14ac:dyDescent="0.5">
      <c r="D3299" s="96"/>
    </row>
    <row r="3300" spans="4:4" x14ac:dyDescent="0.5">
      <c r="D3300" s="96"/>
    </row>
    <row r="3301" spans="4:4" x14ac:dyDescent="0.5">
      <c r="D3301" s="96"/>
    </row>
    <row r="3302" spans="4:4" x14ac:dyDescent="0.5">
      <c r="D3302" s="96"/>
    </row>
    <row r="3303" spans="4:4" x14ac:dyDescent="0.5">
      <c r="D3303" s="96"/>
    </row>
    <row r="3304" spans="4:4" x14ac:dyDescent="0.5">
      <c r="D3304" s="96"/>
    </row>
    <row r="3305" spans="4:4" x14ac:dyDescent="0.5">
      <c r="D3305" s="96"/>
    </row>
    <row r="3306" spans="4:4" x14ac:dyDescent="0.5">
      <c r="D3306" s="96"/>
    </row>
    <row r="3307" spans="4:4" x14ac:dyDescent="0.5">
      <c r="D3307" s="96"/>
    </row>
    <row r="3308" spans="4:4" x14ac:dyDescent="0.5">
      <c r="D3308" s="96"/>
    </row>
    <row r="3309" spans="4:4" x14ac:dyDescent="0.5">
      <c r="D3309" s="96"/>
    </row>
    <row r="3310" spans="4:4" x14ac:dyDescent="0.5">
      <c r="D3310" s="96"/>
    </row>
    <row r="3311" spans="4:4" x14ac:dyDescent="0.5">
      <c r="D3311" s="96"/>
    </row>
    <row r="3312" spans="4:4" x14ac:dyDescent="0.5">
      <c r="D3312" s="96"/>
    </row>
    <row r="3313" spans="4:4" x14ac:dyDescent="0.5">
      <c r="D3313" s="96"/>
    </row>
    <row r="3314" spans="4:4" x14ac:dyDescent="0.5">
      <c r="D3314" s="96"/>
    </row>
    <row r="3315" spans="4:4" x14ac:dyDescent="0.5">
      <c r="D3315" s="96"/>
    </row>
    <row r="3316" spans="4:4" x14ac:dyDescent="0.5">
      <c r="D3316" s="96"/>
    </row>
    <row r="3317" spans="4:4" x14ac:dyDescent="0.5">
      <c r="D3317" s="96"/>
    </row>
    <row r="3318" spans="4:4" x14ac:dyDescent="0.5">
      <c r="D3318" s="96"/>
    </row>
    <row r="3319" spans="4:4" x14ac:dyDescent="0.5">
      <c r="D3319" s="96"/>
    </row>
    <row r="3320" spans="4:4" x14ac:dyDescent="0.5">
      <c r="D3320" s="96"/>
    </row>
    <row r="3321" spans="4:4" x14ac:dyDescent="0.5">
      <c r="D3321" s="96"/>
    </row>
    <row r="3322" spans="4:4" x14ac:dyDescent="0.5">
      <c r="D3322" s="96"/>
    </row>
    <row r="3323" spans="4:4" x14ac:dyDescent="0.5">
      <c r="D3323" s="96"/>
    </row>
    <row r="3324" spans="4:4" x14ac:dyDescent="0.5">
      <c r="D3324" s="96"/>
    </row>
    <row r="3325" spans="4:4" x14ac:dyDescent="0.5">
      <c r="D3325" s="96"/>
    </row>
    <row r="3326" spans="4:4" x14ac:dyDescent="0.5">
      <c r="D3326" s="96"/>
    </row>
    <row r="3327" spans="4:4" x14ac:dyDescent="0.5">
      <c r="D3327" s="96"/>
    </row>
    <row r="3328" spans="4:4" x14ac:dyDescent="0.5">
      <c r="D3328" s="96"/>
    </row>
    <row r="3329" spans="4:4" x14ac:dyDescent="0.5">
      <c r="D3329" s="96"/>
    </row>
    <row r="3330" spans="4:4" x14ac:dyDescent="0.5">
      <c r="D3330" s="96"/>
    </row>
    <row r="3331" spans="4:4" x14ac:dyDescent="0.5">
      <c r="D3331" s="96"/>
    </row>
    <row r="3332" spans="4:4" x14ac:dyDescent="0.5">
      <c r="D3332" s="96"/>
    </row>
    <row r="3333" spans="4:4" x14ac:dyDescent="0.5">
      <c r="D3333" s="96"/>
    </row>
    <row r="3334" spans="4:4" x14ac:dyDescent="0.5">
      <c r="D3334" s="96"/>
    </row>
    <row r="3335" spans="4:4" x14ac:dyDescent="0.5">
      <c r="D3335" s="96"/>
    </row>
    <row r="3336" spans="4:4" x14ac:dyDescent="0.5">
      <c r="D3336" s="96"/>
    </row>
    <row r="3337" spans="4:4" x14ac:dyDescent="0.5">
      <c r="D3337" s="96"/>
    </row>
    <row r="3338" spans="4:4" x14ac:dyDescent="0.5">
      <c r="D3338" s="96"/>
    </row>
    <row r="3339" spans="4:4" x14ac:dyDescent="0.5">
      <c r="D3339" s="96"/>
    </row>
    <row r="3340" spans="4:4" x14ac:dyDescent="0.5">
      <c r="D3340" s="96"/>
    </row>
    <row r="3341" spans="4:4" x14ac:dyDescent="0.5">
      <c r="D3341" s="96"/>
    </row>
    <row r="3342" spans="4:4" x14ac:dyDescent="0.5">
      <c r="D3342" s="96"/>
    </row>
    <row r="3343" spans="4:4" x14ac:dyDescent="0.5">
      <c r="D3343" s="96"/>
    </row>
    <row r="3344" spans="4:4" x14ac:dyDescent="0.5">
      <c r="D3344" s="96"/>
    </row>
    <row r="3345" spans="4:4" x14ac:dyDescent="0.5">
      <c r="D3345" s="96"/>
    </row>
    <row r="3346" spans="4:4" x14ac:dyDescent="0.5">
      <c r="D3346" s="96"/>
    </row>
    <row r="3347" spans="4:4" x14ac:dyDescent="0.5">
      <c r="D3347" s="96"/>
    </row>
    <row r="3348" spans="4:4" x14ac:dyDescent="0.5">
      <c r="D3348" s="96"/>
    </row>
    <row r="3349" spans="4:4" x14ac:dyDescent="0.5">
      <c r="D3349" s="96"/>
    </row>
    <row r="3350" spans="4:4" x14ac:dyDescent="0.5">
      <c r="D3350" s="96"/>
    </row>
    <row r="3351" spans="4:4" x14ac:dyDescent="0.5">
      <c r="D3351" s="96"/>
    </row>
    <row r="3352" spans="4:4" x14ac:dyDescent="0.5">
      <c r="D3352" s="96"/>
    </row>
    <row r="3353" spans="4:4" x14ac:dyDescent="0.5">
      <c r="D3353" s="96"/>
    </row>
    <row r="3354" spans="4:4" x14ac:dyDescent="0.5">
      <c r="D3354" s="96"/>
    </row>
    <row r="3355" spans="4:4" x14ac:dyDescent="0.5">
      <c r="D3355" s="96"/>
    </row>
    <row r="3356" spans="4:4" x14ac:dyDescent="0.5">
      <c r="D3356" s="96"/>
    </row>
    <row r="3357" spans="4:4" x14ac:dyDescent="0.5">
      <c r="D3357" s="96"/>
    </row>
    <row r="3358" spans="4:4" x14ac:dyDescent="0.5">
      <c r="D3358" s="96"/>
    </row>
    <row r="3359" spans="4:4" x14ac:dyDescent="0.5">
      <c r="D3359" s="96"/>
    </row>
    <row r="3360" spans="4:4" x14ac:dyDescent="0.5">
      <c r="D3360" s="96"/>
    </row>
    <row r="3361" spans="4:4" x14ac:dyDescent="0.5">
      <c r="D3361" s="96"/>
    </row>
    <row r="3362" spans="4:4" x14ac:dyDescent="0.5">
      <c r="D3362" s="96"/>
    </row>
    <row r="3363" spans="4:4" x14ac:dyDescent="0.5">
      <c r="D3363" s="96"/>
    </row>
    <row r="3364" spans="4:4" x14ac:dyDescent="0.5">
      <c r="D3364" s="96"/>
    </row>
    <row r="3365" spans="4:4" x14ac:dyDescent="0.5">
      <c r="D3365" s="96"/>
    </row>
    <row r="3366" spans="4:4" x14ac:dyDescent="0.5">
      <c r="D3366" s="96"/>
    </row>
    <row r="3367" spans="4:4" x14ac:dyDescent="0.5">
      <c r="D3367" s="96"/>
    </row>
    <row r="3368" spans="4:4" x14ac:dyDescent="0.5">
      <c r="D3368" s="96"/>
    </row>
    <row r="3369" spans="4:4" x14ac:dyDescent="0.5">
      <c r="D3369" s="96"/>
    </row>
    <row r="3370" spans="4:4" x14ac:dyDescent="0.5">
      <c r="D3370" s="96"/>
    </row>
    <row r="3371" spans="4:4" x14ac:dyDescent="0.5">
      <c r="D3371" s="96"/>
    </row>
    <row r="3372" spans="4:4" x14ac:dyDescent="0.5">
      <c r="D3372" s="96"/>
    </row>
    <row r="3373" spans="4:4" x14ac:dyDescent="0.5">
      <c r="D3373" s="96"/>
    </row>
    <row r="3374" spans="4:4" x14ac:dyDescent="0.5">
      <c r="D3374" s="96"/>
    </row>
    <row r="3375" spans="4:4" x14ac:dyDescent="0.5">
      <c r="D3375" s="96"/>
    </row>
    <row r="3376" spans="4:4" x14ac:dyDescent="0.5">
      <c r="D3376" s="96"/>
    </row>
    <row r="3377" spans="4:4" x14ac:dyDescent="0.5">
      <c r="D3377" s="96"/>
    </row>
    <row r="3378" spans="4:4" x14ac:dyDescent="0.5">
      <c r="D3378" s="96"/>
    </row>
    <row r="3379" spans="4:4" x14ac:dyDescent="0.5">
      <c r="D3379" s="96"/>
    </row>
    <row r="3380" spans="4:4" x14ac:dyDescent="0.5">
      <c r="D3380" s="96"/>
    </row>
    <row r="3381" spans="4:4" x14ac:dyDescent="0.5">
      <c r="D3381" s="96"/>
    </row>
    <row r="3382" spans="4:4" x14ac:dyDescent="0.5">
      <c r="D3382" s="96"/>
    </row>
    <row r="3383" spans="4:4" x14ac:dyDescent="0.5">
      <c r="D3383" s="96"/>
    </row>
    <row r="3384" spans="4:4" x14ac:dyDescent="0.5">
      <c r="D3384" s="96"/>
    </row>
    <row r="3385" spans="4:4" x14ac:dyDescent="0.5">
      <c r="D3385" s="96"/>
    </row>
    <row r="3386" spans="4:4" x14ac:dyDescent="0.5">
      <c r="D3386" s="96"/>
    </row>
    <row r="3387" spans="4:4" x14ac:dyDescent="0.5">
      <c r="D3387" s="96"/>
    </row>
    <row r="3388" spans="4:4" x14ac:dyDescent="0.5">
      <c r="D3388" s="96"/>
    </row>
    <row r="3389" spans="4:4" x14ac:dyDescent="0.5">
      <c r="D3389" s="96"/>
    </row>
    <row r="3390" spans="4:4" x14ac:dyDescent="0.5">
      <c r="D3390" s="96"/>
    </row>
    <row r="3391" spans="4:4" x14ac:dyDescent="0.5">
      <c r="D3391" s="96"/>
    </row>
    <row r="3392" spans="4:4" x14ac:dyDescent="0.5">
      <c r="D3392" s="96"/>
    </row>
    <row r="3393" spans="4:4" x14ac:dyDescent="0.5">
      <c r="D3393" s="96"/>
    </row>
    <row r="3394" spans="4:4" x14ac:dyDescent="0.5">
      <c r="D3394" s="96"/>
    </row>
    <row r="3395" spans="4:4" x14ac:dyDescent="0.5">
      <c r="D3395" s="96"/>
    </row>
    <row r="3396" spans="4:4" x14ac:dyDescent="0.5">
      <c r="D3396" s="96"/>
    </row>
    <row r="3397" spans="4:4" x14ac:dyDescent="0.5">
      <c r="D3397" s="96"/>
    </row>
    <row r="3398" spans="4:4" x14ac:dyDescent="0.5">
      <c r="D3398" s="96"/>
    </row>
    <row r="3399" spans="4:4" x14ac:dyDescent="0.5">
      <c r="D3399" s="96"/>
    </row>
    <row r="3400" spans="4:4" x14ac:dyDescent="0.5">
      <c r="D3400" s="96"/>
    </row>
    <row r="3401" spans="4:4" x14ac:dyDescent="0.5">
      <c r="D3401" s="96"/>
    </row>
    <row r="3402" spans="4:4" x14ac:dyDescent="0.5">
      <c r="D3402" s="96"/>
    </row>
    <row r="3403" spans="4:4" x14ac:dyDescent="0.5">
      <c r="D3403" s="96"/>
    </row>
    <row r="3404" spans="4:4" x14ac:dyDescent="0.5">
      <c r="D3404" s="96"/>
    </row>
    <row r="3405" spans="4:4" x14ac:dyDescent="0.5">
      <c r="D3405" s="96"/>
    </row>
    <row r="3406" spans="4:4" x14ac:dyDescent="0.5">
      <c r="D3406" s="96"/>
    </row>
    <row r="3407" spans="4:4" x14ac:dyDescent="0.5">
      <c r="D3407" s="96"/>
    </row>
    <row r="3408" spans="4:4" x14ac:dyDescent="0.5">
      <c r="D3408" s="96"/>
    </row>
    <row r="3409" spans="4:4" x14ac:dyDescent="0.5">
      <c r="D3409" s="96"/>
    </row>
    <row r="3410" spans="4:4" x14ac:dyDescent="0.5">
      <c r="D3410" s="96"/>
    </row>
    <row r="3411" spans="4:4" x14ac:dyDescent="0.5">
      <c r="D3411" s="96"/>
    </row>
    <row r="3412" spans="4:4" x14ac:dyDescent="0.5">
      <c r="D3412" s="96"/>
    </row>
    <row r="3413" spans="4:4" x14ac:dyDescent="0.5">
      <c r="D3413" s="96"/>
    </row>
    <row r="3414" spans="4:4" x14ac:dyDescent="0.5">
      <c r="D3414" s="96"/>
    </row>
    <row r="3415" spans="4:4" x14ac:dyDescent="0.5">
      <c r="D3415" s="96"/>
    </row>
    <row r="3416" spans="4:4" x14ac:dyDescent="0.5">
      <c r="D3416" s="96"/>
    </row>
    <row r="3417" spans="4:4" x14ac:dyDescent="0.5">
      <c r="D3417" s="96"/>
    </row>
    <row r="3418" spans="4:4" x14ac:dyDescent="0.5">
      <c r="D3418" s="96"/>
    </row>
    <row r="3419" spans="4:4" x14ac:dyDescent="0.5">
      <c r="D3419" s="96"/>
    </row>
    <row r="3420" spans="4:4" x14ac:dyDescent="0.5">
      <c r="D3420" s="96"/>
    </row>
    <row r="3421" spans="4:4" x14ac:dyDescent="0.5">
      <c r="D3421" s="96"/>
    </row>
    <row r="3422" spans="4:4" x14ac:dyDescent="0.5">
      <c r="D3422" s="96"/>
    </row>
    <row r="3423" spans="4:4" x14ac:dyDescent="0.5">
      <c r="D3423" s="96"/>
    </row>
    <row r="3424" spans="4:4" x14ac:dyDescent="0.5">
      <c r="D3424" s="96"/>
    </row>
    <row r="3425" spans="4:4" x14ac:dyDescent="0.5">
      <c r="D3425" s="96"/>
    </row>
    <row r="3426" spans="4:4" x14ac:dyDescent="0.5">
      <c r="D3426" s="96"/>
    </row>
    <row r="3427" spans="4:4" x14ac:dyDescent="0.5">
      <c r="D3427" s="96"/>
    </row>
    <row r="3428" spans="4:4" x14ac:dyDescent="0.5">
      <c r="D3428" s="96"/>
    </row>
    <row r="3429" spans="4:4" x14ac:dyDescent="0.5">
      <c r="D3429" s="96"/>
    </row>
    <row r="3430" spans="4:4" x14ac:dyDescent="0.5">
      <c r="D3430" s="96"/>
    </row>
    <row r="3431" spans="4:4" x14ac:dyDescent="0.5">
      <c r="D3431" s="96"/>
    </row>
    <row r="3432" spans="4:4" x14ac:dyDescent="0.5">
      <c r="D3432" s="96"/>
    </row>
    <row r="3433" spans="4:4" x14ac:dyDescent="0.5">
      <c r="D3433" s="96"/>
    </row>
    <row r="3434" spans="4:4" x14ac:dyDescent="0.5">
      <c r="D3434" s="96"/>
    </row>
    <row r="3435" spans="4:4" x14ac:dyDescent="0.5">
      <c r="D3435" s="96"/>
    </row>
    <row r="3436" spans="4:4" x14ac:dyDescent="0.5">
      <c r="D3436" s="96"/>
    </row>
    <row r="3437" spans="4:4" x14ac:dyDescent="0.5">
      <c r="D3437" s="96"/>
    </row>
    <row r="3438" spans="4:4" x14ac:dyDescent="0.5">
      <c r="D3438" s="96"/>
    </row>
    <row r="3439" spans="4:4" x14ac:dyDescent="0.5">
      <c r="D3439" s="96"/>
    </row>
    <row r="3440" spans="4:4" x14ac:dyDescent="0.5">
      <c r="D3440" s="96"/>
    </row>
    <row r="3441" spans="4:4" x14ac:dyDescent="0.5">
      <c r="D3441" s="96"/>
    </row>
    <row r="3442" spans="4:4" x14ac:dyDescent="0.5">
      <c r="D3442" s="96"/>
    </row>
    <row r="3443" spans="4:4" x14ac:dyDescent="0.5">
      <c r="D3443" s="96"/>
    </row>
    <row r="3444" spans="4:4" x14ac:dyDescent="0.5">
      <c r="D3444" s="96"/>
    </row>
    <row r="3445" spans="4:4" x14ac:dyDescent="0.5">
      <c r="D3445" s="96"/>
    </row>
    <row r="3446" spans="4:4" x14ac:dyDescent="0.5">
      <c r="D3446" s="96"/>
    </row>
    <row r="3447" spans="4:4" x14ac:dyDescent="0.5">
      <c r="D3447" s="96"/>
    </row>
    <row r="3448" spans="4:4" x14ac:dyDescent="0.5">
      <c r="D3448" s="96"/>
    </row>
    <row r="3449" spans="4:4" x14ac:dyDescent="0.5">
      <c r="D3449" s="96"/>
    </row>
    <row r="3450" spans="4:4" x14ac:dyDescent="0.5">
      <c r="D3450" s="96"/>
    </row>
    <row r="3451" spans="4:4" x14ac:dyDescent="0.5">
      <c r="D3451" s="96"/>
    </row>
    <row r="3452" spans="4:4" x14ac:dyDescent="0.5">
      <c r="D3452" s="96"/>
    </row>
    <row r="3453" spans="4:4" x14ac:dyDescent="0.5">
      <c r="D3453" s="96"/>
    </row>
    <row r="3454" spans="4:4" x14ac:dyDescent="0.5">
      <c r="D3454" s="96"/>
    </row>
    <row r="3455" spans="4:4" x14ac:dyDescent="0.5">
      <c r="D3455" s="96"/>
    </row>
    <row r="3456" spans="4:4" x14ac:dyDescent="0.5">
      <c r="D3456" s="96"/>
    </row>
    <row r="3457" spans="4:4" x14ac:dyDescent="0.5">
      <c r="D3457" s="96"/>
    </row>
    <row r="3458" spans="4:4" x14ac:dyDescent="0.5">
      <c r="D3458" s="96"/>
    </row>
    <row r="3459" spans="4:4" x14ac:dyDescent="0.5">
      <c r="D3459" s="96"/>
    </row>
    <row r="3460" spans="4:4" x14ac:dyDescent="0.5">
      <c r="D3460" s="96"/>
    </row>
    <row r="3461" spans="4:4" x14ac:dyDescent="0.5">
      <c r="D3461" s="96"/>
    </row>
    <row r="3462" spans="4:4" x14ac:dyDescent="0.5">
      <c r="D3462" s="96"/>
    </row>
    <row r="3463" spans="4:4" x14ac:dyDescent="0.5">
      <c r="D3463" s="96"/>
    </row>
    <row r="3464" spans="4:4" x14ac:dyDescent="0.5">
      <c r="D3464" s="96"/>
    </row>
    <row r="3465" spans="4:4" x14ac:dyDescent="0.5">
      <c r="D3465" s="96"/>
    </row>
    <row r="3466" spans="4:4" x14ac:dyDescent="0.5">
      <c r="D3466" s="96"/>
    </row>
    <row r="3467" spans="4:4" x14ac:dyDescent="0.5">
      <c r="D3467" s="96"/>
    </row>
    <row r="3468" spans="4:4" x14ac:dyDescent="0.5">
      <c r="D3468" s="96"/>
    </row>
    <row r="3469" spans="4:4" x14ac:dyDescent="0.5">
      <c r="D3469" s="96"/>
    </row>
    <row r="3470" spans="4:4" x14ac:dyDescent="0.5">
      <c r="D3470" s="96"/>
    </row>
    <row r="3471" spans="4:4" x14ac:dyDescent="0.5">
      <c r="D3471" s="96"/>
    </row>
    <row r="3472" spans="4:4" x14ac:dyDescent="0.5">
      <c r="D3472" s="96"/>
    </row>
    <row r="3473" spans="4:4" x14ac:dyDescent="0.5">
      <c r="D3473" s="96"/>
    </row>
    <row r="3474" spans="4:4" x14ac:dyDescent="0.5">
      <c r="D3474" s="96"/>
    </row>
    <row r="3475" spans="4:4" x14ac:dyDescent="0.5">
      <c r="D3475" s="96"/>
    </row>
    <row r="3476" spans="4:4" x14ac:dyDescent="0.5">
      <c r="D3476" s="96"/>
    </row>
    <row r="3477" spans="4:4" x14ac:dyDescent="0.5">
      <c r="D3477" s="96"/>
    </row>
    <row r="3478" spans="4:4" x14ac:dyDescent="0.5">
      <c r="D3478" s="96"/>
    </row>
    <row r="3479" spans="4:4" x14ac:dyDescent="0.5">
      <c r="D3479" s="96"/>
    </row>
    <row r="3480" spans="4:4" x14ac:dyDescent="0.5">
      <c r="D3480" s="96"/>
    </row>
    <row r="3481" spans="4:4" x14ac:dyDescent="0.5">
      <c r="D3481" s="96"/>
    </row>
    <row r="3482" spans="4:4" x14ac:dyDescent="0.5">
      <c r="D3482" s="96"/>
    </row>
    <row r="3483" spans="4:4" x14ac:dyDescent="0.5">
      <c r="D3483" s="96"/>
    </row>
    <row r="3484" spans="4:4" x14ac:dyDescent="0.5">
      <c r="D3484" s="96"/>
    </row>
    <row r="3485" spans="4:4" x14ac:dyDescent="0.5">
      <c r="D3485" s="96"/>
    </row>
    <row r="3486" spans="4:4" x14ac:dyDescent="0.5">
      <c r="D3486" s="96"/>
    </row>
    <row r="3487" spans="4:4" x14ac:dyDescent="0.5">
      <c r="D3487" s="96"/>
    </row>
    <row r="3488" spans="4:4" x14ac:dyDescent="0.5">
      <c r="D3488" s="96"/>
    </row>
    <row r="3489" spans="4:4" x14ac:dyDescent="0.5">
      <c r="D3489" s="96"/>
    </row>
    <row r="3490" spans="4:4" x14ac:dyDescent="0.5">
      <c r="D3490" s="96"/>
    </row>
    <row r="3491" spans="4:4" x14ac:dyDescent="0.5">
      <c r="D3491" s="96"/>
    </row>
    <row r="3492" spans="4:4" x14ac:dyDescent="0.5">
      <c r="D3492" s="96"/>
    </row>
    <row r="3493" spans="4:4" x14ac:dyDescent="0.5">
      <c r="D3493" s="96"/>
    </row>
    <row r="3494" spans="4:4" x14ac:dyDescent="0.5">
      <c r="D3494" s="96"/>
    </row>
    <row r="3495" spans="4:4" x14ac:dyDescent="0.5">
      <c r="D3495" s="96"/>
    </row>
    <row r="3496" spans="4:4" x14ac:dyDescent="0.5">
      <c r="D3496" s="96"/>
    </row>
    <row r="3497" spans="4:4" x14ac:dyDescent="0.5">
      <c r="D3497" s="96"/>
    </row>
    <row r="3498" spans="4:4" x14ac:dyDescent="0.5">
      <c r="D3498" s="96"/>
    </row>
    <row r="3499" spans="4:4" x14ac:dyDescent="0.5">
      <c r="D3499" s="96"/>
    </row>
    <row r="3500" spans="4:4" x14ac:dyDescent="0.5">
      <c r="D3500" s="96"/>
    </row>
    <row r="3501" spans="4:4" x14ac:dyDescent="0.5">
      <c r="D3501" s="96"/>
    </row>
    <row r="3502" spans="4:4" x14ac:dyDescent="0.5">
      <c r="D3502" s="96"/>
    </row>
    <row r="3503" spans="4:4" x14ac:dyDescent="0.5">
      <c r="D3503" s="96"/>
    </row>
    <row r="3504" spans="4:4" x14ac:dyDescent="0.5">
      <c r="D3504" s="96"/>
    </row>
    <row r="3505" spans="4:4" x14ac:dyDescent="0.5">
      <c r="D3505" s="96"/>
    </row>
    <row r="3506" spans="4:4" x14ac:dyDescent="0.5">
      <c r="D3506" s="96"/>
    </row>
    <row r="3507" spans="4:4" x14ac:dyDescent="0.5">
      <c r="D3507" s="96"/>
    </row>
    <row r="3508" spans="4:4" x14ac:dyDescent="0.5">
      <c r="D3508" s="96"/>
    </row>
    <row r="3509" spans="4:4" x14ac:dyDescent="0.5">
      <c r="D3509" s="96"/>
    </row>
    <row r="3510" spans="4:4" x14ac:dyDescent="0.5">
      <c r="D3510" s="96"/>
    </row>
    <row r="3511" spans="4:4" x14ac:dyDescent="0.5">
      <c r="D3511" s="96"/>
    </row>
    <row r="3512" spans="4:4" x14ac:dyDescent="0.5">
      <c r="D3512" s="96"/>
    </row>
    <row r="3513" spans="4:4" x14ac:dyDescent="0.5">
      <c r="D3513" s="96"/>
    </row>
    <row r="3514" spans="4:4" x14ac:dyDescent="0.5">
      <c r="D3514" s="96"/>
    </row>
    <row r="3515" spans="4:4" x14ac:dyDescent="0.5">
      <c r="D3515" s="96"/>
    </row>
    <row r="3516" spans="4:4" x14ac:dyDescent="0.5">
      <c r="D3516" s="96"/>
    </row>
    <row r="3517" spans="4:4" x14ac:dyDescent="0.5">
      <c r="D3517" s="96"/>
    </row>
    <row r="3518" spans="4:4" x14ac:dyDescent="0.5">
      <c r="D3518" s="96"/>
    </row>
    <row r="3519" spans="4:4" x14ac:dyDescent="0.5">
      <c r="D3519" s="96"/>
    </row>
    <row r="3520" spans="4:4" x14ac:dyDescent="0.5">
      <c r="D3520" s="96"/>
    </row>
    <row r="3521" spans="4:4" x14ac:dyDescent="0.5">
      <c r="D3521" s="96"/>
    </row>
    <row r="3522" spans="4:4" x14ac:dyDescent="0.5">
      <c r="D3522" s="96"/>
    </row>
    <row r="3523" spans="4:4" x14ac:dyDescent="0.5">
      <c r="D3523" s="96"/>
    </row>
    <row r="3524" spans="4:4" x14ac:dyDescent="0.5">
      <c r="D3524" s="96"/>
    </row>
    <row r="3525" spans="4:4" x14ac:dyDescent="0.5">
      <c r="D3525" s="96"/>
    </row>
    <row r="3526" spans="4:4" x14ac:dyDescent="0.5">
      <c r="D3526" s="96"/>
    </row>
    <row r="3527" spans="4:4" x14ac:dyDescent="0.5">
      <c r="D3527" s="96"/>
    </row>
    <row r="3528" spans="4:4" x14ac:dyDescent="0.5">
      <c r="D3528" s="96"/>
    </row>
    <row r="3529" spans="4:4" x14ac:dyDescent="0.5">
      <c r="D3529" s="96"/>
    </row>
    <row r="3530" spans="4:4" x14ac:dyDescent="0.5">
      <c r="D3530" s="96"/>
    </row>
    <row r="3531" spans="4:4" x14ac:dyDescent="0.5">
      <c r="D3531" s="96"/>
    </row>
    <row r="3532" spans="4:4" x14ac:dyDescent="0.5">
      <c r="D3532" s="96"/>
    </row>
    <row r="3533" spans="4:4" x14ac:dyDescent="0.5">
      <c r="D3533" s="96"/>
    </row>
    <row r="3534" spans="4:4" x14ac:dyDescent="0.5">
      <c r="D3534" s="96"/>
    </row>
    <row r="3535" spans="4:4" x14ac:dyDescent="0.5">
      <c r="D3535" s="96"/>
    </row>
    <row r="3536" spans="4:4" x14ac:dyDescent="0.5">
      <c r="D3536" s="96"/>
    </row>
    <row r="3537" spans="4:4" x14ac:dyDescent="0.5">
      <c r="D3537" s="96"/>
    </row>
    <row r="3538" spans="4:4" x14ac:dyDescent="0.5">
      <c r="D3538" s="96"/>
    </row>
    <row r="3539" spans="4:4" x14ac:dyDescent="0.5">
      <c r="D3539" s="96"/>
    </row>
    <row r="3540" spans="4:4" x14ac:dyDescent="0.5">
      <c r="D3540" s="96"/>
    </row>
    <row r="3541" spans="4:4" x14ac:dyDescent="0.5">
      <c r="D3541" s="96"/>
    </row>
    <row r="3542" spans="4:4" x14ac:dyDescent="0.5">
      <c r="D3542" s="96"/>
    </row>
    <row r="3543" spans="4:4" x14ac:dyDescent="0.5">
      <c r="D3543" s="96"/>
    </row>
    <row r="3544" spans="4:4" x14ac:dyDescent="0.5">
      <c r="D3544" s="96"/>
    </row>
    <row r="3545" spans="4:4" x14ac:dyDescent="0.5">
      <c r="D3545" s="96"/>
    </row>
    <row r="3546" spans="4:4" x14ac:dyDescent="0.5">
      <c r="D3546" s="96"/>
    </row>
    <row r="3547" spans="4:4" x14ac:dyDescent="0.5">
      <c r="D3547" s="96"/>
    </row>
    <row r="3548" spans="4:4" x14ac:dyDescent="0.5">
      <c r="D3548" s="96"/>
    </row>
    <row r="3549" spans="4:4" x14ac:dyDescent="0.5">
      <c r="D3549" s="96"/>
    </row>
    <row r="3550" spans="4:4" x14ac:dyDescent="0.5">
      <c r="D3550" s="96"/>
    </row>
    <row r="3551" spans="4:4" x14ac:dyDescent="0.5">
      <c r="D3551" s="96"/>
    </row>
    <row r="3552" spans="4:4" x14ac:dyDescent="0.5">
      <c r="D3552" s="96"/>
    </row>
    <row r="3553" spans="4:4" x14ac:dyDescent="0.5">
      <c r="D3553" s="96"/>
    </row>
    <row r="3554" spans="4:4" x14ac:dyDescent="0.5">
      <c r="D3554" s="96"/>
    </row>
    <row r="3555" spans="4:4" x14ac:dyDescent="0.5">
      <c r="D3555" s="96"/>
    </row>
    <row r="3556" spans="4:4" x14ac:dyDescent="0.5">
      <c r="D3556" s="96"/>
    </row>
    <row r="3557" spans="4:4" x14ac:dyDescent="0.5">
      <c r="D3557" s="96"/>
    </row>
    <row r="3558" spans="4:4" x14ac:dyDescent="0.5">
      <c r="D3558" s="96"/>
    </row>
    <row r="3559" spans="4:4" x14ac:dyDescent="0.5">
      <c r="D3559" s="96"/>
    </row>
    <row r="3560" spans="4:4" x14ac:dyDescent="0.5">
      <c r="D3560" s="96"/>
    </row>
    <row r="3561" spans="4:4" x14ac:dyDescent="0.5">
      <c r="D3561" s="96"/>
    </row>
    <row r="3562" spans="4:4" x14ac:dyDescent="0.5">
      <c r="D3562" s="96"/>
    </row>
    <row r="3563" spans="4:4" x14ac:dyDescent="0.5">
      <c r="D3563" s="96"/>
    </row>
    <row r="3564" spans="4:4" x14ac:dyDescent="0.5">
      <c r="D3564" s="96"/>
    </row>
    <row r="3565" spans="4:4" x14ac:dyDescent="0.5">
      <c r="D3565" s="96"/>
    </row>
    <row r="3566" spans="4:4" x14ac:dyDescent="0.5">
      <c r="D3566" s="96"/>
    </row>
    <row r="3567" spans="4:4" x14ac:dyDescent="0.5">
      <c r="D3567" s="96"/>
    </row>
    <row r="3568" spans="4:4" x14ac:dyDescent="0.5">
      <c r="D3568" s="96"/>
    </row>
    <row r="3569" spans="4:4" x14ac:dyDescent="0.5">
      <c r="D3569" s="96"/>
    </row>
    <row r="3570" spans="4:4" x14ac:dyDescent="0.5">
      <c r="D3570" s="96"/>
    </row>
    <row r="3571" spans="4:4" x14ac:dyDescent="0.5">
      <c r="D3571" s="96"/>
    </row>
    <row r="3572" spans="4:4" x14ac:dyDescent="0.5">
      <c r="D3572" s="96"/>
    </row>
    <row r="3573" spans="4:4" x14ac:dyDescent="0.5">
      <c r="D3573" s="96"/>
    </row>
    <row r="3574" spans="4:4" x14ac:dyDescent="0.5">
      <c r="D3574" s="96"/>
    </row>
    <row r="3575" spans="4:4" x14ac:dyDescent="0.5">
      <c r="D3575" s="96"/>
    </row>
    <row r="3576" spans="4:4" x14ac:dyDescent="0.5">
      <c r="D3576" s="96"/>
    </row>
    <row r="3577" spans="4:4" x14ac:dyDescent="0.5">
      <c r="D3577" s="96"/>
    </row>
    <row r="3578" spans="4:4" x14ac:dyDescent="0.5">
      <c r="D3578" s="96"/>
    </row>
    <row r="3579" spans="4:4" x14ac:dyDescent="0.5">
      <c r="D3579" s="96"/>
    </row>
    <row r="3580" spans="4:4" x14ac:dyDescent="0.5">
      <c r="D3580" s="96"/>
    </row>
    <row r="3581" spans="4:4" x14ac:dyDescent="0.5">
      <c r="D3581" s="96"/>
    </row>
    <row r="3582" spans="4:4" x14ac:dyDescent="0.5">
      <c r="D3582" s="96"/>
    </row>
    <row r="3583" spans="4:4" x14ac:dyDescent="0.5">
      <c r="D3583" s="96"/>
    </row>
    <row r="3584" spans="4:4" x14ac:dyDescent="0.5">
      <c r="D3584" s="96"/>
    </row>
    <row r="3585" spans="4:4" x14ac:dyDescent="0.5">
      <c r="D3585" s="96"/>
    </row>
    <row r="3586" spans="4:4" x14ac:dyDescent="0.5">
      <c r="D3586" s="96"/>
    </row>
    <row r="3587" spans="4:4" x14ac:dyDescent="0.5">
      <c r="D3587" s="96"/>
    </row>
    <row r="3588" spans="4:4" x14ac:dyDescent="0.5">
      <c r="D3588" s="96"/>
    </row>
    <row r="3589" spans="4:4" x14ac:dyDescent="0.5">
      <c r="D3589" s="96"/>
    </row>
    <row r="3590" spans="4:4" x14ac:dyDescent="0.5">
      <c r="D3590" s="96"/>
    </row>
    <row r="3591" spans="4:4" x14ac:dyDescent="0.5">
      <c r="D3591" s="96"/>
    </row>
    <row r="3592" spans="4:4" x14ac:dyDescent="0.5">
      <c r="D3592" s="96"/>
    </row>
    <row r="3593" spans="4:4" x14ac:dyDescent="0.5">
      <c r="D3593" s="96"/>
    </row>
    <row r="3594" spans="4:4" x14ac:dyDescent="0.5">
      <c r="D3594" s="96"/>
    </row>
    <row r="3595" spans="4:4" x14ac:dyDescent="0.5">
      <c r="D3595" s="96"/>
    </row>
    <row r="3596" spans="4:4" x14ac:dyDescent="0.5">
      <c r="D3596" s="96"/>
    </row>
    <row r="3597" spans="4:4" x14ac:dyDescent="0.5">
      <c r="D3597" s="96"/>
    </row>
    <row r="3598" spans="4:4" x14ac:dyDescent="0.5">
      <c r="D3598" s="96"/>
    </row>
    <row r="3599" spans="4:4" x14ac:dyDescent="0.5">
      <c r="D3599" s="96"/>
    </row>
    <row r="3600" spans="4:4" x14ac:dyDescent="0.5">
      <c r="D3600" s="96"/>
    </row>
    <row r="3601" spans="4:4" x14ac:dyDescent="0.5">
      <c r="D3601" s="96"/>
    </row>
    <row r="3602" spans="4:4" x14ac:dyDescent="0.5">
      <c r="D3602" s="96"/>
    </row>
    <row r="3603" spans="4:4" x14ac:dyDescent="0.5">
      <c r="D3603" s="96"/>
    </row>
    <row r="3604" spans="4:4" x14ac:dyDescent="0.5">
      <c r="D3604" s="96"/>
    </row>
    <row r="3605" spans="4:4" x14ac:dyDescent="0.5">
      <c r="D3605" s="96"/>
    </row>
    <row r="3606" spans="4:4" x14ac:dyDescent="0.5">
      <c r="D3606" s="96"/>
    </row>
    <row r="3607" spans="4:4" x14ac:dyDescent="0.5">
      <c r="D3607" s="96"/>
    </row>
    <row r="3608" spans="4:4" x14ac:dyDescent="0.5">
      <c r="D3608" s="96"/>
    </row>
    <row r="3609" spans="4:4" x14ac:dyDescent="0.5">
      <c r="D3609" s="96"/>
    </row>
    <row r="3610" spans="4:4" x14ac:dyDescent="0.5">
      <c r="D3610" s="96"/>
    </row>
    <row r="3611" spans="4:4" x14ac:dyDescent="0.5">
      <c r="D3611" s="96"/>
    </row>
    <row r="3612" spans="4:4" x14ac:dyDescent="0.5">
      <c r="D3612" s="96"/>
    </row>
    <row r="3613" spans="4:4" x14ac:dyDescent="0.5">
      <c r="D3613" s="96"/>
    </row>
    <row r="3614" spans="4:4" x14ac:dyDescent="0.5">
      <c r="D3614" s="96"/>
    </row>
    <row r="3615" spans="4:4" x14ac:dyDescent="0.5">
      <c r="D3615" s="96"/>
    </row>
    <row r="3616" spans="4:4" x14ac:dyDescent="0.5">
      <c r="D3616" s="96"/>
    </row>
    <row r="3617" spans="4:4" x14ac:dyDescent="0.5">
      <c r="D3617" s="96"/>
    </row>
    <row r="3618" spans="4:4" x14ac:dyDescent="0.5">
      <c r="D3618" s="96"/>
    </row>
    <row r="3619" spans="4:4" x14ac:dyDescent="0.5">
      <c r="D3619" s="96"/>
    </row>
    <row r="3620" spans="4:4" x14ac:dyDescent="0.5">
      <c r="D3620" s="96"/>
    </row>
    <row r="3621" spans="4:4" x14ac:dyDescent="0.5">
      <c r="D3621" s="96"/>
    </row>
    <row r="3622" spans="4:4" x14ac:dyDescent="0.5">
      <c r="D3622" s="96"/>
    </row>
    <row r="3623" spans="4:4" x14ac:dyDescent="0.5">
      <c r="D3623" s="96"/>
    </row>
    <row r="3624" spans="4:4" x14ac:dyDescent="0.5">
      <c r="D3624" s="96"/>
    </row>
    <row r="3625" spans="4:4" x14ac:dyDescent="0.5">
      <c r="D3625" s="96"/>
    </row>
    <row r="3626" spans="4:4" x14ac:dyDescent="0.5">
      <c r="D3626" s="96"/>
    </row>
    <row r="3627" spans="4:4" x14ac:dyDescent="0.5">
      <c r="D3627" s="96"/>
    </row>
    <row r="3628" spans="4:4" x14ac:dyDescent="0.5">
      <c r="D3628" s="96"/>
    </row>
    <row r="3629" spans="4:4" x14ac:dyDescent="0.5">
      <c r="D3629" s="96"/>
    </row>
    <row r="3630" spans="4:4" x14ac:dyDescent="0.5">
      <c r="D3630" s="96"/>
    </row>
    <row r="3631" spans="4:4" x14ac:dyDescent="0.5">
      <c r="D3631" s="96"/>
    </row>
    <row r="3632" spans="4:4" x14ac:dyDescent="0.5">
      <c r="D3632" s="96"/>
    </row>
    <row r="3633" spans="4:4" x14ac:dyDescent="0.5">
      <c r="D3633" s="96"/>
    </row>
    <row r="3634" spans="4:4" x14ac:dyDescent="0.5">
      <c r="D3634" s="96"/>
    </row>
    <row r="3635" spans="4:4" x14ac:dyDescent="0.5">
      <c r="D3635" s="96"/>
    </row>
    <row r="3636" spans="4:4" x14ac:dyDescent="0.5">
      <c r="D3636" s="96"/>
    </row>
    <row r="3637" spans="4:4" x14ac:dyDescent="0.5">
      <c r="D3637" s="96"/>
    </row>
    <row r="3638" spans="4:4" x14ac:dyDescent="0.5">
      <c r="D3638" s="96"/>
    </row>
    <row r="3639" spans="4:4" x14ac:dyDescent="0.5">
      <c r="D3639" s="96"/>
    </row>
    <row r="3640" spans="4:4" x14ac:dyDescent="0.5">
      <c r="D3640" s="96"/>
    </row>
    <row r="3641" spans="4:4" x14ac:dyDescent="0.5">
      <c r="D3641" s="96"/>
    </row>
    <row r="3642" spans="4:4" x14ac:dyDescent="0.5">
      <c r="D3642" s="96"/>
    </row>
    <row r="3643" spans="4:4" x14ac:dyDescent="0.5">
      <c r="D3643" s="96"/>
    </row>
    <row r="3644" spans="4:4" x14ac:dyDescent="0.5">
      <c r="D3644" s="96"/>
    </row>
    <row r="3645" spans="4:4" x14ac:dyDescent="0.5">
      <c r="D3645" s="96"/>
    </row>
    <row r="3646" spans="4:4" x14ac:dyDescent="0.5">
      <c r="D3646" s="96"/>
    </row>
    <row r="3647" spans="4:4" x14ac:dyDescent="0.5">
      <c r="D3647" s="96"/>
    </row>
    <row r="3648" spans="4:4" x14ac:dyDescent="0.5">
      <c r="D3648" s="96"/>
    </row>
    <row r="3649" spans="4:4" x14ac:dyDescent="0.5">
      <c r="D3649" s="96"/>
    </row>
    <row r="3650" spans="4:4" x14ac:dyDescent="0.5">
      <c r="D3650" s="96"/>
    </row>
    <row r="3651" spans="4:4" x14ac:dyDescent="0.5">
      <c r="D3651" s="96"/>
    </row>
    <row r="3652" spans="4:4" x14ac:dyDescent="0.5">
      <c r="D3652" s="96"/>
    </row>
    <row r="3653" spans="4:4" x14ac:dyDescent="0.5">
      <c r="D3653" s="96"/>
    </row>
    <row r="3654" spans="4:4" x14ac:dyDescent="0.5">
      <c r="D3654" s="96"/>
    </row>
    <row r="3655" spans="4:4" x14ac:dyDescent="0.5">
      <c r="D3655" s="96"/>
    </row>
    <row r="3656" spans="4:4" x14ac:dyDescent="0.5">
      <c r="D3656" s="96"/>
    </row>
    <row r="3657" spans="4:4" x14ac:dyDescent="0.5">
      <c r="D3657" s="96"/>
    </row>
    <row r="3658" spans="4:4" x14ac:dyDescent="0.5">
      <c r="D3658" s="96"/>
    </row>
    <row r="3659" spans="4:4" x14ac:dyDescent="0.5">
      <c r="D3659" s="96"/>
    </row>
    <row r="3660" spans="4:4" x14ac:dyDescent="0.5">
      <c r="D3660" s="96"/>
    </row>
    <row r="3661" spans="4:4" x14ac:dyDescent="0.5">
      <c r="D3661" s="96"/>
    </row>
    <row r="3662" spans="4:4" x14ac:dyDescent="0.5">
      <c r="D3662" s="96"/>
    </row>
    <row r="3663" spans="4:4" x14ac:dyDescent="0.5">
      <c r="D3663" s="96"/>
    </row>
    <row r="3664" spans="4:4" x14ac:dyDescent="0.5">
      <c r="D3664" s="96"/>
    </row>
    <row r="3665" spans="4:4" x14ac:dyDescent="0.5">
      <c r="D3665" s="96"/>
    </row>
    <row r="3666" spans="4:4" x14ac:dyDescent="0.5">
      <c r="D3666" s="96"/>
    </row>
    <row r="3667" spans="4:4" x14ac:dyDescent="0.5">
      <c r="D3667" s="96"/>
    </row>
    <row r="3668" spans="4:4" x14ac:dyDescent="0.5">
      <c r="D3668" s="96"/>
    </row>
    <row r="3669" spans="4:4" x14ac:dyDescent="0.5">
      <c r="D3669" s="96"/>
    </row>
    <row r="3670" spans="4:4" x14ac:dyDescent="0.5">
      <c r="D3670" s="96"/>
    </row>
    <row r="3671" spans="4:4" x14ac:dyDescent="0.5">
      <c r="D3671" s="96"/>
    </row>
    <row r="3672" spans="4:4" x14ac:dyDescent="0.5">
      <c r="D3672" s="96"/>
    </row>
    <row r="3673" spans="4:4" x14ac:dyDescent="0.5">
      <c r="D3673" s="96"/>
    </row>
    <row r="3674" spans="4:4" x14ac:dyDescent="0.5">
      <c r="D3674" s="96"/>
    </row>
    <row r="3675" spans="4:4" x14ac:dyDescent="0.5">
      <c r="D3675" s="96"/>
    </row>
    <row r="3676" spans="4:4" x14ac:dyDescent="0.5">
      <c r="D3676" s="96"/>
    </row>
    <row r="3677" spans="4:4" x14ac:dyDescent="0.5">
      <c r="D3677" s="96"/>
    </row>
    <row r="3678" spans="4:4" x14ac:dyDescent="0.5">
      <c r="D3678" s="96"/>
    </row>
    <row r="3679" spans="4:4" x14ac:dyDescent="0.5">
      <c r="D3679" s="96"/>
    </row>
    <row r="3680" spans="4:4" x14ac:dyDescent="0.5">
      <c r="D3680" s="96"/>
    </row>
    <row r="3681" spans="4:4" x14ac:dyDescent="0.5">
      <c r="D3681" s="96"/>
    </row>
    <row r="3682" spans="4:4" x14ac:dyDescent="0.5">
      <c r="D3682" s="96"/>
    </row>
    <row r="3683" spans="4:4" x14ac:dyDescent="0.5">
      <c r="D3683" s="96"/>
    </row>
    <row r="3684" spans="4:4" x14ac:dyDescent="0.5">
      <c r="D3684" s="96"/>
    </row>
    <row r="3685" spans="4:4" x14ac:dyDescent="0.5">
      <c r="D3685" s="96"/>
    </row>
    <row r="3686" spans="4:4" x14ac:dyDescent="0.5">
      <c r="D3686" s="96"/>
    </row>
    <row r="3687" spans="4:4" x14ac:dyDescent="0.5">
      <c r="D3687" s="96"/>
    </row>
    <row r="3688" spans="4:4" x14ac:dyDescent="0.5">
      <c r="D3688" s="96"/>
    </row>
    <row r="3689" spans="4:4" x14ac:dyDescent="0.5">
      <c r="D3689" s="96"/>
    </row>
    <row r="3690" spans="4:4" x14ac:dyDescent="0.5">
      <c r="D3690" s="96"/>
    </row>
    <row r="3691" spans="4:4" x14ac:dyDescent="0.5">
      <c r="D3691" s="96"/>
    </row>
    <row r="3692" spans="4:4" x14ac:dyDescent="0.5">
      <c r="D3692" s="96"/>
    </row>
    <row r="3693" spans="4:4" x14ac:dyDescent="0.5">
      <c r="D3693" s="96"/>
    </row>
    <row r="3694" spans="4:4" x14ac:dyDescent="0.5">
      <c r="D3694" s="96"/>
    </row>
    <row r="3695" spans="4:4" x14ac:dyDescent="0.5">
      <c r="D3695" s="96"/>
    </row>
    <row r="3696" spans="4:4" x14ac:dyDescent="0.5">
      <c r="D3696" s="96"/>
    </row>
    <row r="3697" spans="4:4" x14ac:dyDescent="0.5">
      <c r="D3697" s="96"/>
    </row>
    <row r="3698" spans="4:4" x14ac:dyDescent="0.5">
      <c r="D3698" s="96"/>
    </row>
    <row r="3699" spans="4:4" x14ac:dyDescent="0.5">
      <c r="D3699" s="96"/>
    </row>
    <row r="3700" spans="4:4" x14ac:dyDescent="0.5">
      <c r="D3700" s="96"/>
    </row>
    <row r="3701" spans="4:4" x14ac:dyDescent="0.5">
      <c r="D3701" s="96"/>
    </row>
    <row r="3702" spans="4:4" x14ac:dyDescent="0.5">
      <c r="D3702" s="96"/>
    </row>
    <row r="3703" spans="4:4" x14ac:dyDescent="0.5">
      <c r="D3703" s="96"/>
    </row>
    <row r="3704" spans="4:4" x14ac:dyDescent="0.5">
      <c r="D3704" s="96"/>
    </row>
    <row r="3705" spans="4:4" x14ac:dyDescent="0.5">
      <c r="D3705" s="96"/>
    </row>
    <row r="3706" spans="4:4" x14ac:dyDescent="0.5">
      <c r="D3706" s="96"/>
    </row>
    <row r="3707" spans="4:4" x14ac:dyDescent="0.5">
      <c r="D3707" s="96"/>
    </row>
    <row r="3708" spans="4:4" x14ac:dyDescent="0.5">
      <c r="D3708" s="96"/>
    </row>
    <row r="3709" spans="4:4" x14ac:dyDescent="0.5">
      <c r="D3709" s="96"/>
    </row>
    <row r="3710" spans="4:4" x14ac:dyDescent="0.5">
      <c r="D3710" s="96"/>
    </row>
    <row r="3711" spans="4:4" x14ac:dyDescent="0.5">
      <c r="D3711" s="96"/>
    </row>
    <row r="3712" spans="4:4" x14ac:dyDescent="0.5">
      <c r="D3712" s="96"/>
    </row>
    <row r="3713" spans="4:4" x14ac:dyDescent="0.5">
      <c r="D3713" s="96"/>
    </row>
    <row r="3714" spans="4:4" x14ac:dyDescent="0.5">
      <c r="D3714" s="96"/>
    </row>
    <row r="3715" spans="4:4" x14ac:dyDescent="0.5">
      <c r="D3715" s="96"/>
    </row>
    <row r="3716" spans="4:4" x14ac:dyDescent="0.5">
      <c r="D3716" s="96"/>
    </row>
    <row r="3717" spans="4:4" x14ac:dyDescent="0.5">
      <c r="D3717" s="96"/>
    </row>
    <row r="3718" spans="4:4" x14ac:dyDescent="0.5">
      <c r="D3718" s="96"/>
    </row>
    <row r="3719" spans="4:4" x14ac:dyDescent="0.5">
      <c r="D3719" s="96"/>
    </row>
    <row r="3720" spans="4:4" x14ac:dyDescent="0.5">
      <c r="D3720" s="96"/>
    </row>
    <row r="3721" spans="4:4" x14ac:dyDescent="0.5">
      <c r="D3721" s="96"/>
    </row>
    <row r="3722" spans="4:4" x14ac:dyDescent="0.5">
      <c r="D3722" s="96"/>
    </row>
    <row r="3723" spans="4:4" x14ac:dyDescent="0.5">
      <c r="D3723" s="96"/>
    </row>
    <row r="3724" spans="4:4" x14ac:dyDescent="0.5">
      <c r="D3724" s="96"/>
    </row>
    <row r="3725" spans="4:4" x14ac:dyDescent="0.5">
      <c r="D3725" s="96"/>
    </row>
    <row r="3726" spans="4:4" x14ac:dyDescent="0.5">
      <c r="D3726" s="96"/>
    </row>
    <row r="3727" spans="4:4" x14ac:dyDescent="0.5">
      <c r="D3727" s="96"/>
    </row>
    <row r="3728" spans="4:4" x14ac:dyDescent="0.5">
      <c r="D3728" s="96"/>
    </row>
    <row r="3729" spans="4:4" x14ac:dyDescent="0.5">
      <c r="D3729" s="96"/>
    </row>
    <row r="3730" spans="4:4" x14ac:dyDescent="0.5">
      <c r="D3730" s="96"/>
    </row>
    <row r="3731" spans="4:4" x14ac:dyDescent="0.5">
      <c r="D3731" s="96"/>
    </row>
    <row r="3732" spans="4:4" x14ac:dyDescent="0.5">
      <c r="D3732" s="96"/>
    </row>
    <row r="3733" spans="4:4" x14ac:dyDescent="0.5">
      <c r="D3733" s="96"/>
    </row>
    <row r="3734" spans="4:4" x14ac:dyDescent="0.5">
      <c r="D3734" s="96"/>
    </row>
    <row r="3735" spans="4:4" x14ac:dyDescent="0.5">
      <c r="D3735" s="96"/>
    </row>
    <row r="3736" spans="4:4" x14ac:dyDescent="0.5">
      <c r="D3736" s="96"/>
    </row>
    <row r="3737" spans="4:4" x14ac:dyDescent="0.5">
      <c r="D3737" s="96"/>
    </row>
    <row r="3738" spans="4:4" x14ac:dyDescent="0.5">
      <c r="D3738" s="96"/>
    </row>
    <row r="3739" spans="4:4" x14ac:dyDescent="0.5">
      <c r="D3739" s="96"/>
    </row>
    <row r="3740" spans="4:4" x14ac:dyDescent="0.5">
      <c r="D3740" s="96"/>
    </row>
    <row r="3741" spans="4:4" x14ac:dyDescent="0.5">
      <c r="D3741" s="96"/>
    </row>
    <row r="3742" spans="4:4" x14ac:dyDescent="0.5">
      <c r="D3742" s="96"/>
    </row>
    <row r="3743" spans="4:4" x14ac:dyDescent="0.5">
      <c r="D3743" s="96"/>
    </row>
    <row r="3744" spans="4:4" x14ac:dyDescent="0.5">
      <c r="D3744" s="96"/>
    </row>
    <row r="3745" spans="4:4" x14ac:dyDescent="0.5">
      <c r="D3745" s="96"/>
    </row>
    <row r="3746" spans="4:4" x14ac:dyDescent="0.5">
      <c r="D3746" s="96"/>
    </row>
    <row r="3747" spans="4:4" x14ac:dyDescent="0.5">
      <c r="D3747" s="96"/>
    </row>
    <row r="3748" spans="4:4" x14ac:dyDescent="0.5">
      <c r="D3748" s="96"/>
    </row>
    <row r="3749" spans="4:4" x14ac:dyDescent="0.5">
      <c r="D3749" s="96"/>
    </row>
    <row r="3750" spans="4:4" x14ac:dyDescent="0.5">
      <c r="D3750" s="96"/>
    </row>
    <row r="3751" spans="4:4" x14ac:dyDescent="0.5">
      <c r="D3751" s="96"/>
    </row>
    <row r="3752" spans="4:4" x14ac:dyDescent="0.5">
      <c r="D3752" s="96"/>
    </row>
    <row r="3753" spans="4:4" x14ac:dyDescent="0.5">
      <c r="D3753" s="96"/>
    </row>
    <row r="3754" spans="4:4" x14ac:dyDescent="0.5">
      <c r="D3754" s="96"/>
    </row>
    <row r="3755" spans="4:4" x14ac:dyDescent="0.5">
      <c r="D3755" s="96"/>
    </row>
    <row r="3756" spans="4:4" x14ac:dyDescent="0.5">
      <c r="D3756" s="96"/>
    </row>
    <row r="3757" spans="4:4" x14ac:dyDescent="0.5">
      <c r="D3757" s="96"/>
    </row>
    <row r="3758" spans="4:4" x14ac:dyDescent="0.5">
      <c r="D3758" s="96"/>
    </row>
    <row r="3759" spans="4:4" x14ac:dyDescent="0.5">
      <c r="D3759" s="96"/>
    </row>
    <row r="3760" spans="4:4" x14ac:dyDescent="0.5">
      <c r="D3760" s="96"/>
    </row>
    <row r="3761" spans="4:4" x14ac:dyDescent="0.5">
      <c r="D3761" s="96"/>
    </row>
    <row r="3762" spans="4:4" x14ac:dyDescent="0.5">
      <c r="D3762" s="96"/>
    </row>
    <row r="3763" spans="4:4" x14ac:dyDescent="0.5">
      <c r="D3763" s="96"/>
    </row>
    <row r="3764" spans="4:4" x14ac:dyDescent="0.5">
      <c r="D3764" s="96"/>
    </row>
    <row r="3765" spans="4:4" x14ac:dyDescent="0.5">
      <c r="D3765" s="96"/>
    </row>
    <row r="3766" spans="4:4" x14ac:dyDescent="0.5">
      <c r="D3766" s="96"/>
    </row>
    <row r="3767" spans="4:4" x14ac:dyDescent="0.5">
      <c r="D3767" s="96"/>
    </row>
    <row r="3768" spans="4:4" x14ac:dyDescent="0.5">
      <c r="D3768" s="96"/>
    </row>
    <row r="3769" spans="4:4" x14ac:dyDescent="0.5">
      <c r="D3769" s="96"/>
    </row>
    <row r="3770" spans="4:4" x14ac:dyDescent="0.5">
      <c r="D3770" s="96"/>
    </row>
    <row r="3771" spans="4:4" x14ac:dyDescent="0.5">
      <c r="D3771" s="96"/>
    </row>
    <row r="3772" spans="4:4" x14ac:dyDescent="0.5">
      <c r="D3772" s="96"/>
    </row>
    <row r="3773" spans="4:4" x14ac:dyDescent="0.5">
      <c r="D3773" s="96"/>
    </row>
    <row r="3774" spans="4:4" x14ac:dyDescent="0.5">
      <c r="D3774" s="96"/>
    </row>
    <row r="3775" spans="4:4" x14ac:dyDescent="0.5">
      <c r="D3775" s="96"/>
    </row>
    <row r="3776" spans="4:4" x14ac:dyDescent="0.5">
      <c r="D3776" s="96"/>
    </row>
    <row r="3777" spans="4:4" x14ac:dyDescent="0.5">
      <c r="D3777" s="96"/>
    </row>
    <row r="3778" spans="4:4" x14ac:dyDescent="0.5">
      <c r="D3778" s="96"/>
    </row>
    <row r="3779" spans="4:4" x14ac:dyDescent="0.5">
      <c r="D3779" s="96"/>
    </row>
    <row r="3780" spans="4:4" x14ac:dyDescent="0.5">
      <c r="D3780" s="96"/>
    </row>
    <row r="3781" spans="4:4" x14ac:dyDescent="0.5">
      <c r="D3781" s="96"/>
    </row>
    <row r="3782" spans="4:4" x14ac:dyDescent="0.5">
      <c r="D3782" s="96"/>
    </row>
    <row r="3783" spans="4:4" x14ac:dyDescent="0.5">
      <c r="D3783" s="96"/>
    </row>
    <row r="3784" spans="4:4" x14ac:dyDescent="0.5">
      <c r="D3784" s="96"/>
    </row>
    <row r="3785" spans="4:4" x14ac:dyDescent="0.5">
      <c r="D3785" s="96"/>
    </row>
    <row r="3786" spans="4:4" x14ac:dyDescent="0.5">
      <c r="D3786" s="96"/>
    </row>
    <row r="3787" spans="4:4" x14ac:dyDescent="0.5">
      <c r="D3787" s="96"/>
    </row>
    <row r="3788" spans="4:4" x14ac:dyDescent="0.5">
      <c r="D3788" s="96"/>
    </row>
    <row r="3789" spans="4:4" x14ac:dyDescent="0.5">
      <c r="D3789" s="96"/>
    </row>
    <row r="3790" spans="4:4" x14ac:dyDescent="0.5">
      <c r="D3790" s="96"/>
    </row>
    <row r="3791" spans="4:4" x14ac:dyDescent="0.5">
      <c r="D3791" s="96"/>
    </row>
    <row r="3792" spans="4:4" x14ac:dyDescent="0.5">
      <c r="D3792" s="96"/>
    </row>
    <row r="3793" spans="4:4" x14ac:dyDescent="0.5">
      <c r="D3793" s="96"/>
    </row>
    <row r="3794" spans="4:4" x14ac:dyDescent="0.5">
      <c r="D3794" s="96"/>
    </row>
    <row r="3795" spans="4:4" x14ac:dyDescent="0.5">
      <c r="D3795" s="96"/>
    </row>
    <row r="3796" spans="4:4" x14ac:dyDescent="0.5">
      <c r="D3796" s="96"/>
    </row>
    <row r="3797" spans="4:4" x14ac:dyDescent="0.5">
      <c r="D3797" s="96"/>
    </row>
    <row r="3798" spans="4:4" x14ac:dyDescent="0.5">
      <c r="D3798" s="96"/>
    </row>
    <row r="3799" spans="4:4" x14ac:dyDescent="0.5">
      <c r="D3799" s="96"/>
    </row>
    <row r="3800" spans="4:4" x14ac:dyDescent="0.5">
      <c r="D3800" s="96"/>
    </row>
    <row r="3801" spans="4:4" x14ac:dyDescent="0.5">
      <c r="D3801" s="96"/>
    </row>
    <row r="3802" spans="4:4" x14ac:dyDescent="0.5">
      <c r="D3802" s="96"/>
    </row>
    <row r="3803" spans="4:4" x14ac:dyDescent="0.5">
      <c r="D3803" s="96"/>
    </row>
    <row r="3804" spans="4:4" x14ac:dyDescent="0.5">
      <c r="D3804" s="96"/>
    </row>
    <row r="3805" spans="4:4" x14ac:dyDescent="0.5">
      <c r="D3805" s="96"/>
    </row>
    <row r="3806" spans="4:4" x14ac:dyDescent="0.5">
      <c r="D3806" s="96"/>
    </row>
    <row r="3807" spans="4:4" x14ac:dyDescent="0.5">
      <c r="D3807" s="96"/>
    </row>
    <row r="3808" spans="4:4" x14ac:dyDescent="0.5">
      <c r="D3808" s="96"/>
    </row>
    <row r="3809" spans="4:4" x14ac:dyDescent="0.5">
      <c r="D3809" s="96"/>
    </row>
    <row r="3810" spans="4:4" x14ac:dyDescent="0.5">
      <c r="D3810" s="96"/>
    </row>
    <row r="3811" spans="4:4" x14ac:dyDescent="0.5">
      <c r="D3811" s="96"/>
    </row>
    <row r="3812" spans="4:4" x14ac:dyDescent="0.5">
      <c r="D3812" s="96"/>
    </row>
    <row r="3813" spans="4:4" x14ac:dyDescent="0.5">
      <c r="D3813" s="96"/>
    </row>
    <row r="3814" spans="4:4" x14ac:dyDescent="0.5">
      <c r="D3814" s="96"/>
    </row>
    <row r="3815" spans="4:4" x14ac:dyDescent="0.5">
      <c r="D3815" s="96"/>
    </row>
    <row r="3816" spans="4:4" x14ac:dyDescent="0.5">
      <c r="D3816" s="96"/>
    </row>
    <row r="3817" spans="4:4" x14ac:dyDescent="0.5">
      <c r="D3817" s="96"/>
    </row>
    <row r="3818" spans="4:4" x14ac:dyDescent="0.5">
      <c r="D3818" s="96"/>
    </row>
    <row r="3819" spans="4:4" x14ac:dyDescent="0.5">
      <c r="D3819" s="96"/>
    </row>
    <row r="3820" spans="4:4" x14ac:dyDescent="0.5">
      <c r="D3820" s="96"/>
    </row>
    <row r="3821" spans="4:4" x14ac:dyDescent="0.5">
      <c r="D3821" s="96"/>
    </row>
    <row r="3822" spans="4:4" x14ac:dyDescent="0.5">
      <c r="D3822" s="96"/>
    </row>
    <row r="3823" spans="4:4" x14ac:dyDescent="0.5">
      <c r="D3823" s="96"/>
    </row>
    <row r="3824" spans="4:4" x14ac:dyDescent="0.5">
      <c r="D3824" s="96"/>
    </row>
    <row r="3825" spans="4:4" x14ac:dyDescent="0.5">
      <c r="D3825" s="96"/>
    </row>
    <row r="3826" spans="4:4" x14ac:dyDescent="0.5">
      <c r="D3826" s="96"/>
    </row>
    <row r="3827" spans="4:4" x14ac:dyDescent="0.5">
      <c r="D3827" s="96"/>
    </row>
    <row r="3828" spans="4:4" x14ac:dyDescent="0.5">
      <c r="D3828" s="96"/>
    </row>
    <row r="3829" spans="4:4" x14ac:dyDescent="0.5">
      <c r="D3829" s="96"/>
    </row>
    <row r="3830" spans="4:4" x14ac:dyDescent="0.5">
      <c r="D3830" s="96"/>
    </row>
    <row r="3831" spans="4:4" x14ac:dyDescent="0.5">
      <c r="D3831" s="96"/>
    </row>
    <row r="3832" spans="4:4" x14ac:dyDescent="0.5">
      <c r="D3832" s="96"/>
    </row>
    <row r="3833" spans="4:4" x14ac:dyDescent="0.5">
      <c r="D3833" s="96"/>
    </row>
    <row r="3834" spans="4:4" x14ac:dyDescent="0.5">
      <c r="D3834" s="96"/>
    </row>
    <row r="3835" spans="4:4" x14ac:dyDescent="0.5">
      <c r="D3835" s="96"/>
    </row>
    <row r="3836" spans="4:4" x14ac:dyDescent="0.5">
      <c r="D3836" s="96"/>
    </row>
    <row r="3837" spans="4:4" x14ac:dyDescent="0.5">
      <c r="D3837" s="96"/>
    </row>
    <row r="3838" spans="4:4" x14ac:dyDescent="0.5">
      <c r="D3838" s="96"/>
    </row>
    <row r="3839" spans="4:4" x14ac:dyDescent="0.5">
      <c r="D3839" s="96"/>
    </row>
    <row r="3840" spans="4:4" x14ac:dyDescent="0.5">
      <c r="D3840" s="96"/>
    </row>
    <row r="3841" spans="4:4" x14ac:dyDescent="0.5">
      <c r="D3841" s="96"/>
    </row>
    <row r="3842" spans="4:4" x14ac:dyDescent="0.5">
      <c r="D3842" s="96"/>
    </row>
    <row r="3843" spans="4:4" x14ac:dyDescent="0.5">
      <c r="D3843" s="96"/>
    </row>
    <row r="3844" spans="4:4" x14ac:dyDescent="0.5">
      <c r="D3844" s="96"/>
    </row>
    <row r="3845" spans="4:4" x14ac:dyDescent="0.5">
      <c r="D3845" s="96"/>
    </row>
    <row r="3846" spans="4:4" x14ac:dyDescent="0.5">
      <c r="D3846" s="96"/>
    </row>
    <row r="3847" spans="4:4" x14ac:dyDescent="0.5">
      <c r="D3847" s="96"/>
    </row>
    <row r="3848" spans="4:4" x14ac:dyDescent="0.5">
      <c r="D3848" s="96"/>
    </row>
    <row r="3849" spans="4:4" x14ac:dyDescent="0.5">
      <c r="D3849" s="96"/>
    </row>
    <row r="3850" spans="4:4" x14ac:dyDescent="0.5">
      <c r="D3850" s="96"/>
    </row>
    <row r="3851" spans="4:4" x14ac:dyDescent="0.5">
      <c r="D3851" s="96"/>
    </row>
    <row r="3852" spans="4:4" x14ac:dyDescent="0.5">
      <c r="D3852" s="96"/>
    </row>
    <row r="3853" spans="4:4" x14ac:dyDescent="0.5">
      <c r="D3853" s="96"/>
    </row>
    <row r="3854" spans="4:4" x14ac:dyDescent="0.5">
      <c r="D3854" s="96"/>
    </row>
    <row r="3855" spans="4:4" x14ac:dyDescent="0.5">
      <c r="D3855" s="96"/>
    </row>
    <row r="3856" spans="4:4" x14ac:dyDescent="0.5">
      <c r="D3856" s="96"/>
    </row>
    <row r="3857" spans="4:4" x14ac:dyDescent="0.5">
      <c r="D3857" s="96"/>
    </row>
    <row r="3858" spans="4:4" x14ac:dyDescent="0.5">
      <c r="D3858" s="96"/>
    </row>
    <row r="3859" spans="4:4" x14ac:dyDescent="0.5">
      <c r="D3859" s="96"/>
    </row>
    <row r="3860" spans="4:4" x14ac:dyDescent="0.5">
      <c r="D3860" s="96"/>
    </row>
    <row r="3861" spans="4:4" x14ac:dyDescent="0.5">
      <c r="D3861" s="96"/>
    </row>
    <row r="3862" spans="4:4" x14ac:dyDescent="0.5">
      <c r="D3862" s="96"/>
    </row>
    <row r="3863" spans="4:4" x14ac:dyDescent="0.5">
      <c r="D3863" s="96"/>
    </row>
    <row r="3864" spans="4:4" x14ac:dyDescent="0.5">
      <c r="D3864" s="96"/>
    </row>
    <row r="3865" spans="4:4" x14ac:dyDescent="0.5">
      <c r="D3865" s="96"/>
    </row>
    <row r="3866" spans="4:4" x14ac:dyDescent="0.5">
      <c r="D3866" s="96"/>
    </row>
    <row r="3867" spans="4:4" x14ac:dyDescent="0.5">
      <c r="D3867" s="96"/>
    </row>
    <row r="3868" spans="4:4" x14ac:dyDescent="0.5">
      <c r="D3868" s="96"/>
    </row>
    <row r="3869" spans="4:4" x14ac:dyDescent="0.5">
      <c r="D3869" s="96"/>
    </row>
    <row r="3870" spans="4:4" x14ac:dyDescent="0.5">
      <c r="D3870" s="96"/>
    </row>
    <row r="3871" spans="4:4" x14ac:dyDescent="0.5">
      <c r="D3871" s="96"/>
    </row>
    <row r="3872" spans="4:4" x14ac:dyDescent="0.5">
      <c r="D3872" s="96"/>
    </row>
    <row r="3873" spans="4:4" x14ac:dyDescent="0.5">
      <c r="D3873" s="96"/>
    </row>
    <row r="3874" spans="4:4" x14ac:dyDescent="0.5">
      <c r="D3874" s="96"/>
    </row>
    <row r="3875" spans="4:4" x14ac:dyDescent="0.5">
      <c r="D3875" s="96"/>
    </row>
    <row r="3876" spans="4:4" x14ac:dyDescent="0.5">
      <c r="D3876" s="96"/>
    </row>
    <row r="3877" spans="4:4" x14ac:dyDescent="0.5">
      <c r="D3877" s="96"/>
    </row>
    <row r="3878" spans="4:4" x14ac:dyDescent="0.5">
      <c r="D3878" s="96"/>
    </row>
    <row r="3879" spans="4:4" x14ac:dyDescent="0.5">
      <c r="D3879" s="96"/>
    </row>
    <row r="3880" spans="4:4" x14ac:dyDescent="0.5">
      <c r="D3880" s="96"/>
    </row>
    <row r="3881" spans="4:4" x14ac:dyDescent="0.5">
      <c r="D3881" s="96"/>
    </row>
    <row r="3882" spans="4:4" x14ac:dyDescent="0.5">
      <c r="D3882" s="96"/>
    </row>
    <row r="3883" spans="4:4" x14ac:dyDescent="0.5">
      <c r="D3883" s="96"/>
    </row>
    <row r="3884" spans="4:4" x14ac:dyDescent="0.5">
      <c r="D3884" s="96"/>
    </row>
    <row r="3885" spans="4:4" x14ac:dyDescent="0.5">
      <c r="D3885" s="96"/>
    </row>
    <row r="3886" spans="4:4" x14ac:dyDescent="0.5">
      <c r="D3886" s="96"/>
    </row>
    <row r="3887" spans="4:4" x14ac:dyDescent="0.5">
      <c r="D3887" s="96"/>
    </row>
    <row r="3888" spans="4:4" x14ac:dyDescent="0.5">
      <c r="D3888" s="96"/>
    </row>
    <row r="3889" spans="4:4" x14ac:dyDescent="0.5">
      <c r="D3889" s="96"/>
    </row>
    <row r="3890" spans="4:4" x14ac:dyDescent="0.5">
      <c r="D3890" s="96"/>
    </row>
    <row r="3891" spans="4:4" x14ac:dyDescent="0.5">
      <c r="D3891" s="96"/>
    </row>
    <row r="3892" spans="4:4" x14ac:dyDescent="0.5">
      <c r="D3892" s="96"/>
    </row>
    <row r="3893" spans="4:4" x14ac:dyDescent="0.5">
      <c r="D3893" s="96"/>
    </row>
    <row r="3894" spans="4:4" x14ac:dyDescent="0.5">
      <c r="D3894" s="96"/>
    </row>
    <row r="3895" spans="4:4" x14ac:dyDescent="0.5">
      <c r="D3895" s="96"/>
    </row>
    <row r="3896" spans="4:4" x14ac:dyDescent="0.5">
      <c r="D3896" s="96"/>
    </row>
    <row r="3897" spans="4:4" x14ac:dyDescent="0.5">
      <c r="D3897" s="96"/>
    </row>
    <row r="3898" spans="4:4" x14ac:dyDescent="0.5">
      <c r="D3898" s="96"/>
    </row>
    <row r="3899" spans="4:4" x14ac:dyDescent="0.5">
      <c r="D3899" s="96"/>
    </row>
    <row r="3900" spans="4:4" x14ac:dyDescent="0.5">
      <c r="D3900" s="96"/>
    </row>
    <row r="3901" spans="4:4" x14ac:dyDescent="0.5">
      <c r="D3901" s="96"/>
    </row>
    <row r="3902" spans="4:4" x14ac:dyDescent="0.5">
      <c r="D3902" s="96"/>
    </row>
    <row r="3903" spans="4:4" x14ac:dyDescent="0.5">
      <c r="D3903" s="96"/>
    </row>
    <row r="3904" spans="4:4" x14ac:dyDescent="0.5">
      <c r="D3904" s="96"/>
    </row>
    <row r="3905" spans="4:4" x14ac:dyDescent="0.5">
      <c r="D3905" s="96"/>
    </row>
    <row r="3906" spans="4:4" x14ac:dyDescent="0.5">
      <c r="D3906" s="96"/>
    </row>
    <row r="3907" spans="4:4" x14ac:dyDescent="0.5">
      <c r="D3907" s="96"/>
    </row>
    <row r="3908" spans="4:4" x14ac:dyDescent="0.5">
      <c r="D3908" s="96"/>
    </row>
    <row r="3909" spans="4:4" x14ac:dyDescent="0.5">
      <c r="D3909" s="96"/>
    </row>
    <row r="3910" spans="4:4" x14ac:dyDescent="0.5">
      <c r="D3910" s="96"/>
    </row>
    <row r="3911" spans="4:4" x14ac:dyDescent="0.5">
      <c r="D3911" s="96"/>
    </row>
    <row r="3912" spans="4:4" x14ac:dyDescent="0.5">
      <c r="D3912" s="96"/>
    </row>
    <row r="3913" spans="4:4" x14ac:dyDescent="0.5">
      <c r="D3913" s="96"/>
    </row>
    <row r="3914" spans="4:4" x14ac:dyDescent="0.5">
      <c r="D3914" s="96"/>
    </row>
    <row r="3915" spans="4:4" x14ac:dyDescent="0.5">
      <c r="D3915" s="96"/>
    </row>
    <row r="3916" spans="4:4" x14ac:dyDescent="0.5">
      <c r="D3916" s="96"/>
    </row>
    <row r="3917" spans="4:4" x14ac:dyDescent="0.5">
      <c r="D3917" s="96"/>
    </row>
    <row r="3918" spans="4:4" x14ac:dyDescent="0.5">
      <c r="D3918" s="96"/>
    </row>
    <row r="3919" spans="4:4" x14ac:dyDescent="0.5">
      <c r="D3919" s="96"/>
    </row>
    <row r="3920" spans="4:4" x14ac:dyDescent="0.5">
      <c r="D3920" s="96"/>
    </row>
    <row r="3921" spans="4:4" x14ac:dyDescent="0.5">
      <c r="D3921" s="96"/>
    </row>
    <row r="3922" spans="4:4" x14ac:dyDescent="0.5">
      <c r="D3922" s="96"/>
    </row>
    <row r="3923" spans="4:4" x14ac:dyDescent="0.5">
      <c r="D3923" s="96"/>
    </row>
    <row r="3924" spans="4:4" x14ac:dyDescent="0.5">
      <c r="D3924" s="96"/>
    </row>
    <row r="3925" spans="4:4" x14ac:dyDescent="0.5">
      <c r="D3925" s="96"/>
    </row>
    <row r="3926" spans="4:4" x14ac:dyDescent="0.5">
      <c r="D3926" s="96"/>
    </row>
    <row r="3927" spans="4:4" x14ac:dyDescent="0.5">
      <c r="D3927" s="96"/>
    </row>
    <row r="3928" spans="4:4" x14ac:dyDescent="0.5">
      <c r="D3928" s="96"/>
    </row>
    <row r="3929" spans="4:4" x14ac:dyDescent="0.5">
      <c r="D3929" s="96"/>
    </row>
    <row r="3930" spans="4:4" x14ac:dyDescent="0.5">
      <c r="D3930" s="96"/>
    </row>
    <row r="3931" spans="4:4" x14ac:dyDescent="0.5">
      <c r="D3931" s="96"/>
    </row>
    <row r="3932" spans="4:4" x14ac:dyDescent="0.5">
      <c r="D3932" s="96"/>
    </row>
    <row r="3933" spans="4:4" x14ac:dyDescent="0.5">
      <c r="D3933" s="96"/>
    </row>
    <row r="3934" spans="4:4" x14ac:dyDescent="0.5">
      <c r="D3934" s="96"/>
    </row>
    <row r="3935" spans="4:4" x14ac:dyDescent="0.5">
      <c r="D3935" s="96"/>
    </row>
    <row r="3936" spans="4:4" x14ac:dyDescent="0.5">
      <c r="D3936" s="96"/>
    </row>
    <row r="3937" spans="4:4" x14ac:dyDescent="0.5">
      <c r="D3937" s="96"/>
    </row>
    <row r="3938" spans="4:4" x14ac:dyDescent="0.5">
      <c r="D3938" s="96"/>
    </row>
    <row r="3939" spans="4:4" x14ac:dyDescent="0.5">
      <c r="D3939" s="96"/>
    </row>
    <row r="3940" spans="4:4" x14ac:dyDescent="0.5">
      <c r="D3940" s="96"/>
    </row>
    <row r="3941" spans="4:4" x14ac:dyDescent="0.5">
      <c r="D3941" s="96"/>
    </row>
    <row r="3942" spans="4:4" x14ac:dyDescent="0.5">
      <c r="D3942" s="96"/>
    </row>
    <row r="3943" spans="4:4" x14ac:dyDescent="0.5">
      <c r="D3943" s="96"/>
    </row>
    <row r="3944" spans="4:4" x14ac:dyDescent="0.5">
      <c r="D3944" s="96"/>
    </row>
    <row r="3945" spans="4:4" x14ac:dyDescent="0.5">
      <c r="D3945" s="96"/>
    </row>
    <row r="3946" spans="4:4" x14ac:dyDescent="0.5">
      <c r="D3946" s="96"/>
    </row>
    <row r="3947" spans="4:4" x14ac:dyDescent="0.5">
      <c r="D3947" s="96"/>
    </row>
    <row r="3948" spans="4:4" x14ac:dyDescent="0.5">
      <c r="D3948" s="96"/>
    </row>
    <row r="3949" spans="4:4" x14ac:dyDescent="0.5">
      <c r="D3949" s="96"/>
    </row>
    <row r="3950" spans="4:4" x14ac:dyDescent="0.5">
      <c r="D3950" s="96"/>
    </row>
    <row r="3951" spans="4:4" x14ac:dyDescent="0.5">
      <c r="D3951" s="96"/>
    </row>
    <row r="3952" spans="4:4" x14ac:dyDescent="0.5">
      <c r="D3952" s="96"/>
    </row>
    <row r="3953" spans="4:4" x14ac:dyDescent="0.5">
      <c r="D3953" s="96"/>
    </row>
    <row r="3954" spans="4:4" x14ac:dyDescent="0.5">
      <c r="D3954" s="96"/>
    </row>
    <row r="3955" spans="4:4" x14ac:dyDescent="0.5">
      <c r="D3955" s="96"/>
    </row>
    <row r="3956" spans="4:4" x14ac:dyDescent="0.5">
      <c r="D3956" s="96"/>
    </row>
    <row r="3957" spans="4:4" x14ac:dyDescent="0.5">
      <c r="D3957" s="96"/>
    </row>
    <row r="3958" spans="4:4" x14ac:dyDescent="0.5">
      <c r="D3958" s="96"/>
    </row>
    <row r="3959" spans="4:4" x14ac:dyDescent="0.5">
      <c r="D3959" s="96"/>
    </row>
    <row r="3960" spans="4:4" x14ac:dyDescent="0.5">
      <c r="D3960" s="96"/>
    </row>
    <row r="3961" spans="4:4" x14ac:dyDescent="0.5">
      <c r="D3961" s="96"/>
    </row>
    <row r="3962" spans="4:4" x14ac:dyDescent="0.5">
      <c r="D3962" s="96"/>
    </row>
    <row r="3963" spans="4:4" x14ac:dyDescent="0.5">
      <c r="D3963" s="96"/>
    </row>
    <row r="3964" spans="4:4" x14ac:dyDescent="0.5">
      <c r="D3964" s="96"/>
    </row>
    <row r="3965" spans="4:4" x14ac:dyDescent="0.5">
      <c r="D3965" s="96"/>
    </row>
    <row r="3966" spans="4:4" x14ac:dyDescent="0.5">
      <c r="D3966" s="96"/>
    </row>
    <row r="3967" spans="4:4" x14ac:dyDescent="0.5">
      <c r="D3967" s="96"/>
    </row>
    <row r="3968" spans="4:4" x14ac:dyDescent="0.5">
      <c r="D3968" s="96"/>
    </row>
    <row r="3969" spans="4:4" x14ac:dyDescent="0.5">
      <c r="D3969" s="96"/>
    </row>
    <row r="3970" spans="4:4" x14ac:dyDescent="0.5">
      <c r="D3970" s="96"/>
    </row>
    <row r="3971" spans="4:4" x14ac:dyDescent="0.5">
      <c r="D3971" s="96"/>
    </row>
    <row r="3972" spans="4:4" x14ac:dyDescent="0.5">
      <c r="D3972" s="96"/>
    </row>
    <row r="3973" spans="4:4" x14ac:dyDescent="0.5">
      <c r="D3973" s="96"/>
    </row>
    <row r="3974" spans="4:4" x14ac:dyDescent="0.5">
      <c r="D3974" s="96"/>
    </row>
    <row r="3975" spans="4:4" x14ac:dyDescent="0.5">
      <c r="D3975" s="96"/>
    </row>
    <row r="3976" spans="4:4" x14ac:dyDescent="0.5">
      <c r="D3976" s="96"/>
    </row>
    <row r="3977" spans="4:4" x14ac:dyDescent="0.5">
      <c r="D3977" s="96"/>
    </row>
    <row r="3978" spans="4:4" x14ac:dyDescent="0.5">
      <c r="D3978" s="96"/>
    </row>
    <row r="3979" spans="4:4" x14ac:dyDescent="0.5">
      <c r="D3979" s="96"/>
    </row>
    <row r="3980" spans="4:4" x14ac:dyDescent="0.5">
      <c r="D3980" s="96"/>
    </row>
    <row r="3981" spans="4:4" x14ac:dyDescent="0.5">
      <c r="D3981" s="96"/>
    </row>
    <row r="3982" spans="4:4" x14ac:dyDescent="0.5">
      <c r="D3982" s="96"/>
    </row>
    <row r="3983" spans="4:4" x14ac:dyDescent="0.5">
      <c r="D3983" s="96"/>
    </row>
    <row r="3984" spans="4:4" x14ac:dyDescent="0.5">
      <c r="D3984" s="96"/>
    </row>
    <row r="3985" spans="4:4" x14ac:dyDescent="0.5">
      <c r="D3985" s="96"/>
    </row>
    <row r="3986" spans="4:4" x14ac:dyDescent="0.5">
      <c r="D3986" s="96"/>
    </row>
    <row r="3987" spans="4:4" x14ac:dyDescent="0.5">
      <c r="D3987" s="96"/>
    </row>
    <row r="3988" spans="4:4" x14ac:dyDescent="0.5">
      <c r="D3988" s="96"/>
    </row>
    <row r="3989" spans="4:4" x14ac:dyDescent="0.5">
      <c r="D3989" s="96"/>
    </row>
    <row r="3990" spans="4:4" x14ac:dyDescent="0.5">
      <c r="D3990" s="96"/>
    </row>
    <row r="3991" spans="4:4" x14ac:dyDescent="0.5">
      <c r="D3991" s="96"/>
    </row>
    <row r="3992" spans="4:4" x14ac:dyDescent="0.5">
      <c r="D3992" s="96"/>
    </row>
    <row r="3993" spans="4:4" x14ac:dyDescent="0.5">
      <c r="D3993" s="96"/>
    </row>
    <row r="3994" spans="4:4" x14ac:dyDescent="0.5">
      <c r="D3994" s="96"/>
    </row>
    <row r="3995" spans="4:4" x14ac:dyDescent="0.5">
      <c r="D3995" s="96"/>
    </row>
    <row r="3996" spans="4:4" x14ac:dyDescent="0.5">
      <c r="D3996" s="96"/>
    </row>
    <row r="3997" spans="4:4" x14ac:dyDescent="0.5">
      <c r="D3997" s="96"/>
    </row>
    <row r="3998" spans="4:4" x14ac:dyDescent="0.5">
      <c r="D3998" s="96"/>
    </row>
    <row r="3999" spans="4:4" x14ac:dyDescent="0.5">
      <c r="D3999" s="96"/>
    </row>
    <row r="4000" spans="4:4" x14ac:dyDescent="0.5">
      <c r="D4000" s="96"/>
    </row>
    <row r="4001" spans="4:4" x14ac:dyDescent="0.5">
      <c r="D4001" s="96"/>
    </row>
    <row r="4002" spans="4:4" x14ac:dyDescent="0.5">
      <c r="D4002" s="96"/>
    </row>
    <row r="4003" spans="4:4" x14ac:dyDescent="0.5">
      <c r="D4003" s="96"/>
    </row>
    <row r="4004" spans="4:4" x14ac:dyDescent="0.5">
      <c r="D4004" s="96"/>
    </row>
    <row r="4005" spans="4:4" x14ac:dyDescent="0.5">
      <c r="D4005" s="96"/>
    </row>
    <row r="4006" spans="4:4" x14ac:dyDescent="0.5">
      <c r="D4006" s="96"/>
    </row>
    <row r="4007" spans="4:4" x14ac:dyDescent="0.5">
      <c r="D4007" s="96"/>
    </row>
    <row r="4008" spans="4:4" x14ac:dyDescent="0.5">
      <c r="D4008" s="96"/>
    </row>
    <row r="4009" spans="4:4" x14ac:dyDescent="0.5">
      <c r="D4009" s="96"/>
    </row>
    <row r="4010" spans="4:4" x14ac:dyDescent="0.5">
      <c r="D4010" s="96"/>
    </row>
    <row r="4011" spans="4:4" x14ac:dyDescent="0.5">
      <c r="D4011" s="96"/>
    </row>
    <row r="4012" spans="4:4" x14ac:dyDescent="0.5">
      <c r="D4012" s="96"/>
    </row>
    <row r="4013" spans="4:4" x14ac:dyDescent="0.5">
      <c r="D4013" s="96"/>
    </row>
    <row r="4014" spans="4:4" x14ac:dyDescent="0.5">
      <c r="D4014" s="96"/>
    </row>
    <row r="4015" spans="4:4" x14ac:dyDescent="0.5">
      <c r="D4015" s="96"/>
    </row>
    <row r="4016" spans="4:4" x14ac:dyDescent="0.5">
      <c r="D4016" s="96"/>
    </row>
    <row r="4017" spans="4:4" x14ac:dyDescent="0.5">
      <c r="D4017" s="96"/>
    </row>
    <row r="4018" spans="4:4" x14ac:dyDescent="0.5">
      <c r="D4018" s="96"/>
    </row>
    <row r="4019" spans="4:4" x14ac:dyDescent="0.5">
      <c r="D4019" s="96"/>
    </row>
    <row r="4020" spans="4:4" x14ac:dyDescent="0.5">
      <c r="D4020" s="96"/>
    </row>
    <row r="4021" spans="4:4" x14ac:dyDescent="0.5">
      <c r="D4021" s="96"/>
    </row>
    <row r="4022" spans="4:4" x14ac:dyDescent="0.5">
      <c r="D4022" s="96"/>
    </row>
    <row r="4023" spans="4:4" x14ac:dyDescent="0.5">
      <c r="D4023" s="96"/>
    </row>
    <row r="4024" spans="4:4" x14ac:dyDescent="0.5">
      <c r="D4024" s="96"/>
    </row>
    <row r="4025" spans="4:4" x14ac:dyDescent="0.5">
      <c r="D4025" s="96"/>
    </row>
    <row r="4026" spans="4:4" x14ac:dyDescent="0.5">
      <c r="D4026" s="96"/>
    </row>
    <row r="4027" spans="4:4" x14ac:dyDescent="0.5">
      <c r="D4027" s="96"/>
    </row>
    <row r="4028" spans="4:4" x14ac:dyDescent="0.5">
      <c r="D4028" s="96"/>
    </row>
    <row r="4029" spans="4:4" x14ac:dyDescent="0.5">
      <c r="D4029" s="96"/>
    </row>
    <row r="4030" spans="4:4" x14ac:dyDescent="0.5">
      <c r="D4030" s="96"/>
    </row>
    <row r="4031" spans="4:4" x14ac:dyDescent="0.5">
      <c r="D4031" s="96"/>
    </row>
    <row r="4032" spans="4:4" x14ac:dyDescent="0.5">
      <c r="D4032" s="96"/>
    </row>
    <row r="4033" spans="4:4" x14ac:dyDescent="0.5">
      <c r="D4033" s="96"/>
    </row>
    <row r="4034" spans="4:4" x14ac:dyDescent="0.5">
      <c r="D4034" s="96"/>
    </row>
    <row r="4035" spans="4:4" x14ac:dyDescent="0.5">
      <c r="D4035" s="96"/>
    </row>
    <row r="4036" spans="4:4" x14ac:dyDescent="0.5">
      <c r="D4036" s="96"/>
    </row>
    <row r="4037" spans="4:4" x14ac:dyDescent="0.5">
      <c r="D4037" s="96"/>
    </row>
    <row r="4038" spans="4:4" x14ac:dyDescent="0.5">
      <c r="D4038" s="96"/>
    </row>
    <row r="4039" spans="4:4" x14ac:dyDescent="0.5">
      <c r="D4039" s="96"/>
    </row>
    <row r="4040" spans="4:4" x14ac:dyDescent="0.5">
      <c r="D4040" s="96"/>
    </row>
    <row r="4041" spans="4:4" x14ac:dyDescent="0.5">
      <c r="D4041" s="96"/>
    </row>
    <row r="4042" spans="4:4" x14ac:dyDescent="0.5">
      <c r="D4042" s="96"/>
    </row>
    <row r="4043" spans="4:4" x14ac:dyDescent="0.5">
      <c r="D4043" s="96"/>
    </row>
    <row r="4044" spans="4:4" x14ac:dyDescent="0.5">
      <c r="D4044" s="96"/>
    </row>
    <row r="4045" spans="4:4" x14ac:dyDescent="0.5">
      <c r="D4045" s="96"/>
    </row>
    <row r="4046" spans="4:4" x14ac:dyDescent="0.5">
      <c r="D4046" s="96"/>
    </row>
    <row r="4047" spans="4:4" x14ac:dyDescent="0.5">
      <c r="D4047" s="96"/>
    </row>
    <row r="4048" spans="4:4" x14ac:dyDescent="0.5">
      <c r="D4048" s="96"/>
    </row>
    <row r="4049" spans="4:4" x14ac:dyDescent="0.5">
      <c r="D4049" s="96"/>
    </row>
    <row r="4050" spans="4:4" x14ac:dyDescent="0.5">
      <c r="D4050" s="96"/>
    </row>
    <row r="4051" spans="4:4" x14ac:dyDescent="0.5">
      <c r="D4051" s="96"/>
    </row>
    <row r="4052" spans="4:4" x14ac:dyDescent="0.5">
      <c r="D4052" s="96"/>
    </row>
    <row r="4053" spans="4:4" x14ac:dyDescent="0.5">
      <c r="D4053" s="96"/>
    </row>
    <row r="4054" spans="4:4" x14ac:dyDescent="0.5">
      <c r="D4054" s="96"/>
    </row>
    <row r="4055" spans="4:4" x14ac:dyDescent="0.5">
      <c r="D4055" s="96"/>
    </row>
    <row r="4056" spans="4:4" x14ac:dyDescent="0.5">
      <c r="D4056" s="96"/>
    </row>
    <row r="4057" spans="4:4" x14ac:dyDescent="0.5">
      <c r="D4057" s="96"/>
    </row>
    <row r="4058" spans="4:4" x14ac:dyDescent="0.5">
      <c r="D4058" s="96"/>
    </row>
    <row r="4059" spans="4:4" x14ac:dyDescent="0.5">
      <c r="D4059" s="96"/>
    </row>
    <row r="4060" spans="4:4" x14ac:dyDescent="0.5">
      <c r="D4060" s="96"/>
    </row>
    <row r="4061" spans="4:4" x14ac:dyDescent="0.5">
      <c r="D4061" s="96"/>
    </row>
    <row r="4062" spans="4:4" x14ac:dyDescent="0.5">
      <c r="D4062" s="96"/>
    </row>
    <row r="4063" spans="4:4" x14ac:dyDescent="0.5">
      <c r="D4063" s="96"/>
    </row>
    <row r="4064" spans="4:4" x14ac:dyDescent="0.5">
      <c r="D4064" s="96"/>
    </row>
    <row r="4065" spans="4:4" x14ac:dyDescent="0.5">
      <c r="D4065" s="96"/>
    </row>
    <row r="4066" spans="4:4" x14ac:dyDescent="0.5">
      <c r="D4066" s="96"/>
    </row>
    <row r="4067" spans="4:4" x14ac:dyDescent="0.5">
      <c r="D4067" s="96"/>
    </row>
    <row r="4068" spans="4:4" x14ac:dyDescent="0.5">
      <c r="D4068" s="96"/>
    </row>
    <row r="4069" spans="4:4" x14ac:dyDescent="0.5">
      <c r="D4069" s="96"/>
    </row>
    <row r="4070" spans="4:4" x14ac:dyDescent="0.5">
      <c r="D4070" s="96"/>
    </row>
    <row r="4071" spans="4:4" x14ac:dyDescent="0.5">
      <c r="D4071" s="96"/>
    </row>
    <row r="4072" spans="4:4" x14ac:dyDescent="0.5">
      <c r="D4072" s="96"/>
    </row>
    <row r="4073" spans="4:4" x14ac:dyDescent="0.5">
      <c r="D4073" s="96"/>
    </row>
    <row r="4074" spans="4:4" x14ac:dyDescent="0.5">
      <c r="D4074" s="96"/>
    </row>
    <row r="4075" spans="4:4" x14ac:dyDescent="0.5">
      <c r="D4075" s="96"/>
    </row>
    <row r="4076" spans="4:4" x14ac:dyDescent="0.5">
      <c r="D4076" s="96"/>
    </row>
    <row r="4077" spans="4:4" x14ac:dyDescent="0.5">
      <c r="D4077" s="96"/>
    </row>
    <row r="4078" spans="4:4" x14ac:dyDescent="0.5">
      <c r="D4078" s="96"/>
    </row>
    <row r="4079" spans="4:4" x14ac:dyDescent="0.5">
      <c r="D4079" s="96"/>
    </row>
    <row r="4080" spans="4:4" x14ac:dyDescent="0.5">
      <c r="D4080" s="96"/>
    </row>
    <row r="4081" spans="4:4" x14ac:dyDescent="0.5">
      <c r="D4081" s="96"/>
    </row>
    <row r="4082" spans="4:4" x14ac:dyDescent="0.5">
      <c r="D4082" s="96"/>
    </row>
    <row r="4083" spans="4:4" x14ac:dyDescent="0.5">
      <c r="D4083" s="96"/>
    </row>
    <row r="4084" spans="4:4" x14ac:dyDescent="0.5">
      <c r="D4084" s="96"/>
    </row>
    <row r="4085" spans="4:4" x14ac:dyDescent="0.5">
      <c r="D4085" s="96"/>
    </row>
    <row r="4086" spans="4:4" x14ac:dyDescent="0.5">
      <c r="D4086" s="96"/>
    </row>
    <row r="4087" spans="4:4" x14ac:dyDescent="0.5">
      <c r="D4087" s="96"/>
    </row>
    <row r="4088" spans="4:4" x14ac:dyDescent="0.5">
      <c r="D4088" s="96"/>
    </row>
    <row r="4089" spans="4:4" x14ac:dyDescent="0.5">
      <c r="D4089" s="96"/>
    </row>
    <row r="4090" spans="4:4" x14ac:dyDescent="0.5">
      <c r="D4090" s="96"/>
    </row>
    <row r="4091" spans="4:4" x14ac:dyDescent="0.5">
      <c r="D4091" s="96"/>
    </row>
    <row r="4092" spans="4:4" x14ac:dyDescent="0.5">
      <c r="D4092" s="96"/>
    </row>
    <row r="4093" spans="4:4" x14ac:dyDescent="0.5">
      <c r="D4093" s="96"/>
    </row>
    <row r="4094" spans="4:4" x14ac:dyDescent="0.5">
      <c r="D4094" s="96"/>
    </row>
    <row r="4095" spans="4:4" x14ac:dyDescent="0.5">
      <c r="D4095" s="96"/>
    </row>
    <row r="4096" spans="4:4" x14ac:dyDescent="0.5">
      <c r="D4096" s="96"/>
    </row>
    <row r="4097" spans="4:4" x14ac:dyDescent="0.5">
      <c r="D4097" s="96"/>
    </row>
    <row r="4098" spans="4:4" x14ac:dyDescent="0.5">
      <c r="D4098" s="96"/>
    </row>
    <row r="4099" spans="4:4" x14ac:dyDescent="0.5">
      <c r="D4099" s="96"/>
    </row>
    <row r="4100" spans="4:4" x14ac:dyDescent="0.5">
      <c r="D4100" s="96"/>
    </row>
    <row r="4101" spans="4:4" x14ac:dyDescent="0.5">
      <c r="D4101" s="96"/>
    </row>
    <row r="4102" spans="4:4" x14ac:dyDescent="0.5">
      <c r="D4102" s="96"/>
    </row>
    <row r="4103" spans="4:4" x14ac:dyDescent="0.5">
      <c r="D4103" s="96"/>
    </row>
    <row r="4104" spans="4:4" x14ac:dyDescent="0.5">
      <c r="D4104" s="96"/>
    </row>
    <row r="4105" spans="4:4" x14ac:dyDescent="0.5">
      <c r="D4105" s="96"/>
    </row>
    <row r="4106" spans="4:4" x14ac:dyDescent="0.5">
      <c r="D4106" s="96"/>
    </row>
    <row r="4107" spans="4:4" x14ac:dyDescent="0.5">
      <c r="D4107" s="96"/>
    </row>
    <row r="4108" spans="4:4" x14ac:dyDescent="0.5">
      <c r="D4108" s="96"/>
    </row>
    <row r="4109" spans="4:4" x14ac:dyDescent="0.5">
      <c r="D4109" s="96"/>
    </row>
    <row r="4110" spans="4:4" x14ac:dyDescent="0.5">
      <c r="D4110" s="96"/>
    </row>
    <row r="4111" spans="4:4" x14ac:dyDescent="0.5">
      <c r="D4111" s="96"/>
    </row>
    <row r="4112" spans="4:4" x14ac:dyDescent="0.5">
      <c r="D4112" s="96"/>
    </row>
    <row r="4113" spans="4:4" x14ac:dyDescent="0.5">
      <c r="D4113" s="96"/>
    </row>
    <row r="4114" spans="4:4" x14ac:dyDescent="0.5">
      <c r="D4114" s="96"/>
    </row>
    <row r="4115" spans="4:4" x14ac:dyDescent="0.5">
      <c r="D4115" s="96"/>
    </row>
    <row r="4116" spans="4:4" x14ac:dyDescent="0.5">
      <c r="D4116" s="96"/>
    </row>
    <row r="4117" spans="4:4" x14ac:dyDescent="0.5">
      <c r="D4117" s="96"/>
    </row>
    <row r="4118" spans="4:4" x14ac:dyDescent="0.5">
      <c r="D4118" s="96"/>
    </row>
    <row r="4119" spans="4:4" x14ac:dyDescent="0.5">
      <c r="D4119" s="96"/>
    </row>
    <row r="4120" spans="4:4" x14ac:dyDescent="0.5">
      <c r="D4120" s="96"/>
    </row>
    <row r="4121" spans="4:4" x14ac:dyDescent="0.5">
      <c r="D4121" s="96"/>
    </row>
    <row r="4122" spans="4:4" x14ac:dyDescent="0.5">
      <c r="D4122" s="96"/>
    </row>
    <row r="4123" spans="4:4" x14ac:dyDescent="0.5">
      <c r="D4123" s="96"/>
    </row>
    <row r="4124" spans="4:4" x14ac:dyDescent="0.5">
      <c r="D4124" s="96"/>
    </row>
    <row r="4125" spans="4:4" x14ac:dyDescent="0.5">
      <c r="D4125" s="96"/>
    </row>
    <row r="4126" spans="4:4" x14ac:dyDescent="0.5">
      <c r="D4126" s="96"/>
    </row>
    <row r="4127" spans="4:4" x14ac:dyDescent="0.5">
      <c r="D4127" s="96"/>
    </row>
    <row r="4128" spans="4:4" x14ac:dyDescent="0.5">
      <c r="D4128" s="96"/>
    </row>
    <row r="4129" spans="4:4" x14ac:dyDescent="0.5">
      <c r="D4129" s="96"/>
    </row>
    <row r="4130" spans="4:4" x14ac:dyDescent="0.5">
      <c r="D4130" s="96"/>
    </row>
    <row r="4131" spans="4:4" x14ac:dyDescent="0.5">
      <c r="D4131" s="96"/>
    </row>
    <row r="4132" spans="4:4" x14ac:dyDescent="0.5">
      <c r="D4132" s="96"/>
    </row>
    <row r="4133" spans="4:4" x14ac:dyDescent="0.5">
      <c r="D4133" s="96"/>
    </row>
    <row r="4134" spans="4:4" x14ac:dyDescent="0.5">
      <c r="D4134" s="96"/>
    </row>
    <row r="4135" spans="4:4" x14ac:dyDescent="0.5">
      <c r="D4135" s="96"/>
    </row>
    <row r="4136" spans="4:4" x14ac:dyDescent="0.5">
      <c r="D4136" s="96"/>
    </row>
    <row r="4137" spans="4:4" x14ac:dyDescent="0.5">
      <c r="D4137" s="96"/>
    </row>
    <row r="4138" spans="4:4" x14ac:dyDescent="0.5">
      <c r="D4138" s="96"/>
    </row>
    <row r="4139" spans="4:4" x14ac:dyDescent="0.5">
      <c r="D4139" s="96"/>
    </row>
    <row r="4140" spans="4:4" x14ac:dyDescent="0.5">
      <c r="D4140" s="96"/>
    </row>
    <row r="4141" spans="4:4" x14ac:dyDescent="0.5">
      <c r="D4141" s="96"/>
    </row>
    <row r="4142" spans="4:4" x14ac:dyDescent="0.5">
      <c r="D4142" s="96"/>
    </row>
    <row r="4143" spans="4:4" x14ac:dyDescent="0.5">
      <c r="D4143" s="96"/>
    </row>
    <row r="4144" spans="4:4" x14ac:dyDescent="0.5">
      <c r="D4144" s="96"/>
    </row>
    <row r="4145" spans="4:4" x14ac:dyDescent="0.5">
      <c r="D4145" s="96"/>
    </row>
    <row r="4146" spans="4:4" x14ac:dyDescent="0.5">
      <c r="D4146" s="96"/>
    </row>
    <row r="4147" spans="4:4" x14ac:dyDescent="0.5">
      <c r="D4147" s="96"/>
    </row>
    <row r="4148" spans="4:4" x14ac:dyDescent="0.5">
      <c r="D4148" s="96"/>
    </row>
    <row r="4149" spans="4:4" x14ac:dyDescent="0.5">
      <c r="D4149" s="96"/>
    </row>
    <row r="4150" spans="4:4" x14ac:dyDescent="0.5">
      <c r="D4150" s="96"/>
    </row>
    <row r="4151" spans="4:4" x14ac:dyDescent="0.5">
      <c r="D4151" s="96"/>
    </row>
    <row r="4152" spans="4:4" x14ac:dyDescent="0.5">
      <c r="D4152" s="96"/>
    </row>
    <row r="4153" spans="4:4" x14ac:dyDescent="0.5">
      <c r="D4153" s="96"/>
    </row>
    <row r="4154" spans="4:4" x14ac:dyDescent="0.5">
      <c r="D4154" s="96"/>
    </row>
    <row r="4155" spans="4:4" x14ac:dyDescent="0.5">
      <c r="D4155" s="96"/>
    </row>
    <row r="4156" spans="4:4" x14ac:dyDescent="0.5">
      <c r="D4156" s="96"/>
    </row>
    <row r="4157" spans="4:4" x14ac:dyDescent="0.5">
      <c r="D4157" s="96"/>
    </row>
    <row r="4158" spans="4:4" x14ac:dyDescent="0.5">
      <c r="D4158" s="96"/>
    </row>
    <row r="4159" spans="4:4" x14ac:dyDescent="0.5">
      <c r="D4159" s="96"/>
    </row>
    <row r="4160" spans="4:4" x14ac:dyDescent="0.5">
      <c r="D4160" s="96"/>
    </row>
    <row r="4161" spans="4:4" x14ac:dyDescent="0.5">
      <c r="D4161" s="96"/>
    </row>
    <row r="4162" spans="4:4" x14ac:dyDescent="0.5">
      <c r="D4162" s="96"/>
    </row>
    <row r="4163" spans="4:4" x14ac:dyDescent="0.5">
      <c r="D4163" s="96"/>
    </row>
    <row r="4164" spans="4:4" x14ac:dyDescent="0.5">
      <c r="D4164" s="96"/>
    </row>
    <row r="4165" spans="4:4" x14ac:dyDescent="0.5">
      <c r="D4165" s="96"/>
    </row>
    <row r="4166" spans="4:4" x14ac:dyDescent="0.5">
      <c r="D4166" s="96"/>
    </row>
    <row r="4167" spans="4:4" x14ac:dyDescent="0.5">
      <c r="D4167" s="96"/>
    </row>
    <row r="4168" spans="4:4" x14ac:dyDescent="0.5">
      <c r="D4168" s="96"/>
    </row>
    <row r="4169" spans="4:4" x14ac:dyDescent="0.5">
      <c r="D4169" s="96"/>
    </row>
    <row r="4170" spans="4:4" x14ac:dyDescent="0.5">
      <c r="D4170" s="96"/>
    </row>
    <row r="4171" spans="4:4" x14ac:dyDescent="0.5">
      <c r="D4171" s="96"/>
    </row>
    <row r="4172" spans="4:4" x14ac:dyDescent="0.5">
      <c r="D4172" s="96"/>
    </row>
    <row r="4173" spans="4:4" x14ac:dyDescent="0.5">
      <c r="D4173" s="96"/>
    </row>
    <row r="4174" spans="4:4" x14ac:dyDescent="0.5">
      <c r="D4174" s="96"/>
    </row>
    <row r="4175" spans="4:4" x14ac:dyDescent="0.5">
      <c r="D4175" s="96"/>
    </row>
    <row r="4176" spans="4:4" x14ac:dyDescent="0.5">
      <c r="D4176" s="96"/>
    </row>
    <row r="4177" spans="4:4" x14ac:dyDescent="0.5">
      <c r="D4177" s="96"/>
    </row>
    <row r="4178" spans="4:4" x14ac:dyDescent="0.5">
      <c r="D4178" s="96"/>
    </row>
    <row r="4179" spans="4:4" x14ac:dyDescent="0.5">
      <c r="D4179" s="96"/>
    </row>
    <row r="4180" spans="4:4" x14ac:dyDescent="0.5">
      <c r="D4180" s="96"/>
    </row>
    <row r="4181" spans="4:4" x14ac:dyDescent="0.5">
      <c r="D4181" s="96"/>
    </row>
    <row r="4182" spans="4:4" x14ac:dyDescent="0.5">
      <c r="D4182" s="96"/>
    </row>
    <row r="4183" spans="4:4" x14ac:dyDescent="0.5">
      <c r="D4183" s="96"/>
    </row>
    <row r="4184" spans="4:4" x14ac:dyDescent="0.5">
      <c r="D4184" s="96"/>
    </row>
    <row r="4185" spans="4:4" x14ac:dyDescent="0.5">
      <c r="D4185" s="96"/>
    </row>
    <row r="4186" spans="4:4" x14ac:dyDescent="0.5">
      <c r="D4186" s="96"/>
    </row>
    <row r="4187" spans="4:4" x14ac:dyDescent="0.5">
      <c r="D4187" s="96"/>
    </row>
    <row r="4188" spans="4:4" x14ac:dyDescent="0.5">
      <c r="D4188" s="96"/>
    </row>
    <row r="4189" spans="4:4" x14ac:dyDescent="0.5">
      <c r="D4189" s="96"/>
    </row>
    <row r="4190" spans="4:4" x14ac:dyDescent="0.5">
      <c r="D4190" s="96"/>
    </row>
    <row r="4191" spans="4:4" x14ac:dyDescent="0.5">
      <c r="D4191" s="96"/>
    </row>
    <row r="4192" spans="4:4" x14ac:dyDescent="0.5">
      <c r="D4192" s="96"/>
    </row>
    <row r="4193" spans="4:4" x14ac:dyDescent="0.5">
      <c r="D4193" s="96"/>
    </row>
    <row r="4194" spans="4:4" x14ac:dyDescent="0.5">
      <c r="D4194" s="96"/>
    </row>
    <row r="4195" spans="4:4" x14ac:dyDescent="0.5">
      <c r="D4195" s="96"/>
    </row>
    <row r="4196" spans="4:4" x14ac:dyDescent="0.5">
      <c r="D4196" s="96"/>
    </row>
    <row r="4197" spans="4:4" x14ac:dyDescent="0.5">
      <c r="D4197" s="96"/>
    </row>
    <row r="4198" spans="4:4" x14ac:dyDescent="0.5">
      <c r="D4198" s="96"/>
    </row>
    <row r="4199" spans="4:4" x14ac:dyDescent="0.5">
      <c r="D4199" s="96"/>
    </row>
    <row r="4200" spans="4:4" x14ac:dyDescent="0.5">
      <c r="D4200" s="96"/>
    </row>
    <row r="4201" spans="4:4" x14ac:dyDescent="0.5">
      <c r="D4201" s="96"/>
    </row>
    <row r="4202" spans="4:4" x14ac:dyDescent="0.5">
      <c r="D4202" s="96"/>
    </row>
    <row r="4203" spans="4:4" x14ac:dyDescent="0.5">
      <c r="D4203" s="96"/>
    </row>
    <row r="4204" spans="4:4" x14ac:dyDescent="0.5">
      <c r="D4204" s="96"/>
    </row>
    <row r="4205" spans="4:4" x14ac:dyDescent="0.5">
      <c r="D4205" s="96"/>
    </row>
    <row r="4206" spans="4:4" x14ac:dyDescent="0.5">
      <c r="D4206" s="96"/>
    </row>
    <row r="4207" spans="4:4" x14ac:dyDescent="0.5">
      <c r="D4207" s="96"/>
    </row>
    <row r="4208" spans="4:4" x14ac:dyDescent="0.5">
      <c r="D4208" s="96"/>
    </row>
    <row r="4209" spans="4:4" x14ac:dyDescent="0.5">
      <c r="D4209" s="96"/>
    </row>
    <row r="4210" spans="4:4" x14ac:dyDescent="0.5">
      <c r="D4210" s="96"/>
    </row>
    <row r="4211" spans="4:4" x14ac:dyDescent="0.5">
      <c r="D4211" s="96"/>
    </row>
    <row r="4212" spans="4:4" x14ac:dyDescent="0.5">
      <c r="D4212" s="96"/>
    </row>
    <row r="4213" spans="4:4" x14ac:dyDescent="0.5">
      <c r="D4213" s="96"/>
    </row>
    <row r="4214" spans="4:4" x14ac:dyDescent="0.5">
      <c r="D4214" s="96"/>
    </row>
    <row r="4215" spans="4:4" x14ac:dyDescent="0.5">
      <c r="D4215" s="96"/>
    </row>
    <row r="4216" spans="4:4" x14ac:dyDescent="0.5">
      <c r="D4216" s="96"/>
    </row>
    <row r="4217" spans="4:4" x14ac:dyDescent="0.5">
      <c r="D4217" s="96"/>
    </row>
    <row r="4218" spans="4:4" x14ac:dyDescent="0.5">
      <c r="D4218" s="96"/>
    </row>
    <row r="4219" spans="4:4" x14ac:dyDescent="0.5">
      <c r="D4219" s="96"/>
    </row>
    <row r="4220" spans="4:4" x14ac:dyDescent="0.5">
      <c r="D4220" s="96"/>
    </row>
    <row r="4221" spans="4:4" x14ac:dyDescent="0.5">
      <c r="D4221" s="96"/>
    </row>
    <row r="4222" spans="4:4" x14ac:dyDescent="0.5">
      <c r="D4222" s="96"/>
    </row>
    <row r="4223" spans="4:4" x14ac:dyDescent="0.5">
      <c r="D4223" s="96"/>
    </row>
    <row r="4224" spans="4:4" x14ac:dyDescent="0.5">
      <c r="D4224" s="96"/>
    </row>
    <row r="4225" spans="4:4" x14ac:dyDescent="0.5">
      <c r="D4225" s="96"/>
    </row>
    <row r="4226" spans="4:4" x14ac:dyDescent="0.5">
      <c r="D4226" s="96"/>
    </row>
    <row r="4227" spans="4:4" x14ac:dyDescent="0.5">
      <c r="D4227" s="96"/>
    </row>
    <row r="4228" spans="4:4" x14ac:dyDescent="0.5">
      <c r="D4228" s="96"/>
    </row>
    <row r="4229" spans="4:4" x14ac:dyDescent="0.5">
      <c r="D4229" s="96"/>
    </row>
    <row r="4230" spans="4:4" x14ac:dyDescent="0.5">
      <c r="D4230" s="96"/>
    </row>
    <row r="4231" spans="4:4" x14ac:dyDescent="0.5">
      <c r="D4231" s="96"/>
    </row>
    <row r="4232" spans="4:4" x14ac:dyDescent="0.5">
      <c r="D4232" s="96"/>
    </row>
    <row r="4233" spans="4:4" x14ac:dyDescent="0.5">
      <c r="D4233" s="96"/>
    </row>
    <row r="4234" spans="4:4" x14ac:dyDescent="0.5">
      <c r="D4234" s="96"/>
    </row>
    <row r="4235" spans="4:4" x14ac:dyDescent="0.5">
      <c r="D4235" s="96"/>
    </row>
    <row r="4236" spans="4:4" x14ac:dyDescent="0.5">
      <c r="D4236" s="96"/>
    </row>
    <row r="4237" spans="4:4" x14ac:dyDescent="0.5">
      <c r="D4237" s="96"/>
    </row>
    <row r="4238" spans="4:4" x14ac:dyDescent="0.5">
      <c r="D4238" s="96"/>
    </row>
    <row r="4239" spans="4:4" x14ac:dyDescent="0.5">
      <c r="D4239" s="96"/>
    </row>
    <row r="4240" spans="4:4" x14ac:dyDescent="0.5">
      <c r="D4240" s="96"/>
    </row>
    <row r="4241" spans="4:4" x14ac:dyDescent="0.5">
      <c r="D4241" s="96"/>
    </row>
    <row r="4242" spans="4:4" x14ac:dyDescent="0.5">
      <c r="D4242" s="96"/>
    </row>
    <row r="4243" spans="4:4" x14ac:dyDescent="0.5">
      <c r="D4243" s="96"/>
    </row>
    <row r="4244" spans="4:4" x14ac:dyDescent="0.5">
      <c r="D4244" s="96"/>
    </row>
    <row r="4245" spans="4:4" x14ac:dyDescent="0.5">
      <c r="D4245" s="96"/>
    </row>
    <row r="4246" spans="4:4" x14ac:dyDescent="0.5">
      <c r="D4246" s="96"/>
    </row>
    <row r="4247" spans="4:4" x14ac:dyDescent="0.5">
      <c r="D4247" s="96"/>
    </row>
    <row r="4248" spans="4:4" x14ac:dyDescent="0.5">
      <c r="D4248" s="96"/>
    </row>
    <row r="4249" spans="4:4" x14ac:dyDescent="0.5">
      <c r="D4249" s="96"/>
    </row>
    <row r="4250" spans="4:4" x14ac:dyDescent="0.5">
      <c r="D4250" s="96"/>
    </row>
    <row r="4251" spans="4:4" x14ac:dyDescent="0.5">
      <c r="D4251" s="96"/>
    </row>
    <row r="4252" spans="4:4" x14ac:dyDescent="0.5">
      <c r="D4252" s="96"/>
    </row>
    <row r="4253" spans="4:4" x14ac:dyDescent="0.5">
      <c r="D4253" s="96"/>
    </row>
    <row r="4254" spans="4:4" x14ac:dyDescent="0.5">
      <c r="D4254" s="96"/>
    </row>
    <row r="4255" spans="4:4" x14ac:dyDescent="0.5">
      <c r="D4255" s="96"/>
    </row>
    <row r="4256" spans="4:4" x14ac:dyDescent="0.5">
      <c r="D4256" s="96"/>
    </row>
    <row r="4257" spans="4:4" x14ac:dyDescent="0.5">
      <c r="D4257" s="96"/>
    </row>
    <row r="4258" spans="4:4" x14ac:dyDescent="0.5">
      <c r="D4258" s="96"/>
    </row>
    <row r="4259" spans="4:4" x14ac:dyDescent="0.5">
      <c r="D4259" s="96"/>
    </row>
    <row r="4260" spans="4:4" x14ac:dyDescent="0.5">
      <c r="D4260" s="96"/>
    </row>
    <row r="4261" spans="4:4" x14ac:dyDescent="0.5">
      <c r="D4261" s="96"/>
    </row>
    <row r="4262" spans="4:4" x14ac:dyDescent="0.5">
      <c r="D4262" s="96"/>
    </row>
    <row r="4263" spans="4:4" x14ac:dyDescent="0.5">
      <c r="D4263" s="96"/>
    </row>
    <row r="4264" spans="4:4" x14ac:dyDescent="0.5">
      <c r="D4264" s="96"/>
    </row>
    <row r="4265" spans="4:4" x14ac:dyDescent="0.5">
      <c r="D4265" s="96"/>
    </row>
    <row r="4266" spans="4:4" x14ac:dyDescent="0.5">
      <c r="D4266" s="96"/>
    </row>
    <row r="4267" spans="4:4" x14ac:dyDescent="0.5">
      <c r="D4267" s="96"/>
    </row>
    <row r="4268" spans="4:4" x14ac:dyDescent="0.5">
      <c r="D4268" s="96"/>
    </row>
    <row r="4269" spans="4:4" x14ac:dyDescent="0.5">
      <c r="D4269" s="96"/>
    </row>
    <row r="4270" spans="4:4" x14ac:dyDescent="0.5">
      <c r="D4270" s="96"/>
    </row>
    <row r="4271" spans="4:4" x14ac:dyDescent="0.5">
      <c r="D4271" s="96"/>
    </row>
    <row r="4272" spans="4:4" x14ac:dyDescent="0.5">
      <c r="D4272" s="96"/>
    </row>
    <row r="4273" spans="4:4" x14ac:dyDescent="0.5">
      <c r="D4273" s="96"/>
    </row>
    <row r="4274" spans="4:4" x14ac:dyDescent="0.5">
      <c r="D4274" s="96"/>
    </row>
    <row r="4275" spans="4:4" x14ac:dyDescent="0.5">
      <c r="D4275" s="96"/>
    </row>
    <row r="4276" spans="4:4" x14ac:dyDescent="0.5">
      <c r="D4276" s="96"/>
    </row>
    <row r="4277" spans="4:4" x14ac:dyDescent="0.5">
      <c r="D4277" s="96"/>
    </row>
    <row r="4278" spans="4:4" x14ac:dyDescent="0.5">
      <c r="D4278" s="96"/>
    </row>
    <row r="4279" spans="4:4" x14ac:dyDescent="0.5">
      <c r="D4279" s="96"/>
    </row>
    <row r="4280" spans="4:4" x14ac:dyDescent="0.5">
      <c r="D4280" s="96"/>
    </row>
    <row r="4281" spans="4:4" x14ac:dyDescent="0.5">
      <c r="D4281" s="96"/>
    </row>
    <row r="4282" spans="4:4" x14ac:dyDescent="0.5">
      <c r="D4282" s="96"/>
    </row>
    <row r="4283" spans="4:4" x14ac:dyDescent="0.5">
      <c r="D4283" s="96"/>
    </row>
    <row r="4284" spans="4:4" x14ac:dyDescent="0.5">
      <c r="D4284" s="96"/>
    </row>
    <row r="4285" spans="4:4" x14ac:dyDescent="0.5">
      <c r="D4285" s="96"/>
    </row>
    <row r="4286" spans="4:4" x14ac:dyDescent="0.5">
      <c r="D4286" s="96"/>
    </row>
    <row r="4287" spans="4:4" x14ac:dyDescent="0.5">
      <c r="D4287" s="96"/>
    </row>
    <row r="4288" spans="4:4" x14ac:dyDescent="0.5">
      <c r="D4288" s="96"/>
    </row>
    <row r="4289" spans="4:4" x14ac:dyDescent="0.5">
      <c r="D4289" s="96"/>
    </row>
    <row r="4290" spans="4:4" x14ac:dyDescent="0.5">
      <c r="D4290" s="96"/>
    </row>
    <row r="4291" spans="4:4" x14ac:dyDescent="0.5">
      <c r="D4291" s="96"/>
    </row>
    <row r="4292" spans="4:4" x14ac:dyDescent="0.5">
      <c r="D4292" s="96"/>
    </row>
    <row r="4293" spans="4:4" x14ac:dyDescent="0.5">
      <c r="D4293" s="96"/>
    </row>
    <row r="4294" spans="4:4" x14ac:dyDescent="0.5">
      <c r="D4294" s="96"/>
    </row>
    <row r="4295" spans="4:4" x14ac:dyDescent="0.5">
      <c r="D4295" s="96"/>
    </row>
    <row r="4296" spans="4:4" x14ac:dyDescent="0.5">
      <c r="D4296" s="96"/>
    </row>
    <row r="4297" spans="4:4" x14ac:dyDescent="0.5">
      <c r="D4297" s="96"/>
    </row>
    <row r="4298" spans="4:4" x14ac:dyDescent="0.5">
      <c r="D4298" s="96"/>
    </row>
    <row r="4299" spans="4:4" x14ac:dyDescent="0.5">
      <c r="D4299" s="96"/>
    </row>
    <row r="4300" spans="4:4" x14ac:dyDescent="0.5">
      <c r="D4300" s="96"/>
    </row>
    <row r="4301" spans="4:4" x14ac:dyDescent="0.5">
      <c r="D4301" s="96"/>
    </row>
    <row r="4302" spans="4:4" x14ac:dyDescent="0.5">
      <c r="D4302" s="96"/>
    </row>
    <row r="4303" spans="4:4" x14ac:dyDescent="0.5">
      <c r="D4303" s="96"/>
    </row>
    <row r="4304" spans="4:4" x14ac:dyDescent="0.5">
      <c r="D4304" s="96"/>
    </row>
    <row r="4305" spans="4:4" x14ac:dyDescent="0.5">
      <c r="D4305" s="96"/>
    </row>
    <row r="4306" spans="4:4" x14ac:dyDescent="0.5">
      <c r="D4306" s="96"/>
    </row>
    <row r="4307" spans="4:4" x14ac:dyDescent="0.5">
      <c r="D4307" s="96"/>
    </row>
    <row r="4308" spans="4:4" x14ac:dyDescent="0.5">
      <c r="D4308" s="96"/>
    </row>
    <row r="4309" spans="4:4" x14ac:dyDescent="0.5">
      <c r="D4309" s="96"/>
    </row>
    <row r="4310" spans="4:4" x14ac:dyDescent="0.5">
      <c r="D4310" s="96"/>
    </row>
    <row r="4311" spans="4:4" x14ac:dyDescent="0.5">
      <c r="D4311" s="96"/>
    </row>
    <row r="4312" spans="4:4" x14ac:dyDescent="0.5">
      <c r="D4312" s="96"/>
    </row>
    <row r="4313" spans="4:4" x14ac:dyDescent="0.5">
      <c r="D4313" s="96"/>
    </row>
    <row r="4314" spans="4:4" x14ac:dyDescent="0.5">
      <c r="D4314" s="96"/>
    </row>
    <row r="4315" spans="4:4" x14ac:dyDescent="0.5">
      <c r="D4315" s="96"/>
    </row>
    <row r="4316" spans="4:4" x14ac:dyDescent="0.5">
      <c r="D4316" s="96"/>
    </row>
    <row r="4317" spans="4:4" x14ac:dyDescent="0.5">
      <c r="D4317" s="96"/>
    </row>
    <row r="4318" spans="4:4" x14ac:dyDescent="0.5">
      <c r="D4318" s="96"/>
    </row>
    <row r="4319" spans="4:4" x14ac:dyDescent="0.5">
      <c r="D4319" s="96"/>
    </row>
    <row r="4320" spans="4:4" x14ac:dyDescent="0.5">
      <c r="D4320" s="96"/>
    </row>
    <row r="4321" spans="4:4" x14ac:dyDescent="0.5">
      <c r="D4321" s="96"/>
    </row>
    <row r="4322" spans="4:4" x14ac:dyDescent="0.5">
      <c r="D4322" s="96"/>
    </row>
    <row r="4323" spans="4:4" x14ac:dyDescent="0.5">
      <c r="D4323" s="96"/>
    </row>
    <row r="4324" spans="4:4" x14ac:dyDescent="0.5">
      <c r="D4324" s="96"/>
    </row>
    <row r="4325" spans="4:4" x14ac:dyDescent="0.5">
      <c r="D4325" s="96"/>
    </row>
    <row r="4326" spans="4:4" x14ac:dyDescent="0.5">
      <c r="D4326" s="96"/>
    </row>
    <row r="4327" spans="4:4" x14ac:dyDescent="0.5">
      <c r="D4327" s="96"/>
    </row>
    <row r="4328" spans="4:4" x14ac:dyDescent="0.5">
      <c r="D4328" s="96"/>
    </row>
    <row r="4329" spans="4:4" x14ac:dyDescent="0.5">
      <c r="D4329" s="96"/>
    </row>
    <row r="4330" spans="4:4" x14ac:dyDescent="0.5">
      <c r="D4330" s="96"/>
    </row>
    <row r="4331" spans="4:4" x14ac:dyDescent="0.5">
      <c r="D4331" s="96"/>
    </row>
    <row r="4332" spans="4:4" x14ac:dyDescent="0.5">
      <c r="D4332" s="96"/>
    </row>
    <row r="4333" spans="4:4" x14ac:dyDescent="0.5">
      <c r="D4333" s="96"/>
    </row>
    <row r="4334" spans="4:4" x14ac:dyDescent="0.5">
      <c r="D4334" s="96"/>
    </row>
    <row r="4335" spans="4:4" x14ac:dyDescent="0.5">
      <c r="D4335" s="96"/>
    </row>
    <row r="4336" spans="4:4" x14ac:dyDescent="0.5">
      <c r="D4336" s="96"/>
    </row>
    <row r="4337" spans="4:4" x14ac:dyDescent="0.5">
      <c r="D4337" s="96"/>
    </row>
    <row r="4338" spans="4:4" x14ac:dyDescent="0.5">
      <c r="D4338" s="96"/>
    </row>
    <row r="4339" spans="4:4" x14ac:dyDescent="0.5">
      <c r="D4339" s="96"/>
    </row>
    <row r="4340" spans="4:4" x14ac:dyDescent="0.5">
      <c r="D4340" s="96"/>
    </row>
    <row r="4341" spans="4:4" x14ac:dyDescent="0.5">
      <c r="D4341" s="96"/>
    </row>
    <row r="4342" spans="4:4" x14ac:dyDescent="0.5">
      <c r="D4342" s="96"/>
    </row>
    <row r="4343" spans="4:4" x14ac:dyDescent="0.5">
      <c r="D4343" s="96"/>
    </row>
    <row r="4344" spans="4:4" x14ac:dyDescent="0.5">
      <c r="D4344" s="96"/>
    </row>
    <row r="4345" spans="4:4" x14ac:dyDescent="0.5">
      <c r="D4345" s="96"/>
    </row>
    <row r="4346" spans="4:4" x14ac:dyDescent="0.5">
      <c r="D4346" s="96"/>
    </row>
    <row r="4347" spans="4:4" x14ac:dyDescent="0.5">
      <c r="D4347" s="96"/>
    </row>
    <row r="4348" spans="4:4" x14ac:dyDescent="0.5">
      <c r="D4348" s="96"/>
    </row>
    <row r="4349" spans="4:4" x14ac:dyDescent="0.5">
      <c r="D4349" s="96"/>
    </row>
    <row r="4350" spans="4:4" x14ac:dyDescent="0.5">
      <c r="D4350" s="96"/>
    </row>
    <row r="4351" spans="4:4" x14ac:dyDescent="0.5">
      <c r="D4351" s="96"/>
    </row>
    <row r="4352" spans="4:4" x14ac:dyDescent="0.5">
      <c r="D4352" s="96"/>
    </row>
    <row r="4353" spans="4:4" x14ac:dyDescent="0.5">
      <c r="D4353" s="96"/>
    </row>
    <row r="4354" spans="4:4" x14ac:dyDescent="0.5">
      <c r="D4354" s="96"/>
    </row>
    <row r="4355" spans="4:4" x14ac:dyDescent="0.5">
      <c r="D4355" s="96"/>
    </row>
    <row r="4356" spans="4:4" x14ac:dyDescent="0.5">
      <c r="D4356" s="96"/>
    </row>
    <row r="4357" spans="4:4" x14ac:dyDescent="0.5">
      <c r="D4357" s="96"/>
    </row>
    <row r="4358" spans="4:4" x14ac:dyDescent="0.5">
      <c r="D4358" s="96"/>
    </row>
    <row r="4359" spans="4:4" x14ac:dyDescent="0.5">
      <c r="D4359" s="96"/>
    </row>
    <row r="4360" spans="4:4" x14ac:dyDescent="0.5">
      <c r="D4360" s="96"/>
    </row>
    <row r="4361" spans="4:4" x14ac:dyDescent="0.5">
      <c r="D4361" s="96"/>
    </row>
    <row r="4362" spans="4:4" x14ac:dyDescent="0.5">
      <c r="D4362" s="96"/>
    </row>
    <row r="4363" spans="4:4" x14ac:dyDescent="0.5">
      <c r="D4363" s="96"/>
    </row>
    <row r="4364" spans="4:4" x14ac:dyDescent="0.5">
      <c r="D4364" s="96"/>
    </row>
    <row r="4365" spans="4:4" x14ac:dyDescent="0.5">
      <c r="D4365" s="96"/>
    </row>
    <row r="4366" spans="4:4" x14ac:dyDescent="0.5">
      <c r="D4366" s="96"/>
    </row>
    <row r="4367" spans="4:4" x14ac:dyDescent="0.5">
      <c r="D4367" s="96"/>
    </row>
    <row r="4368" spans="4:4" x14ac:dyDescent="0.5">
      <c r="D4368" s="96"/>
    </row>
    <row r="4369" spans="4:4" x14ac:dyDescent="0.5">
      <c r="D4369" s="96"/>
    </row>
    <row r="4370" spans="4:4" x14ac:dyDescent="0.5">
      <c r="D4370" s="96"/>
    </row>
    <row r="4371" spans="4:4" x14ac:dyDescent="0.5">
      <c r="D4371" s="96"/>
    </row>
    <row r="4372" spans="4:4" x14ac:dyDescent="0.5">
      <c r="D4372" s="96"/>
    </row>
    <row r="4373" spans="4:4" x14ac:dyDescent="0.5">
      <c r="D4373" s="96"/>
    </row>
    <row r="4374" spans="4:4" x14ac:dyDescent="0.5">
      <c r="D4374" s="96"/>
    </row>
    <row r="4375" spans="4:4" x14ac:dyDescent="0.5">
      <c r="D4375" s="96"/>
    </row>
    <row r="4376" spans="4:4" x14ac:dyDescent="0.5">
      <c r="D4376" s="96"/>
    </row>
    <row r="4377" spans="4:4" x14ac:dyDescent="0.5">
      <c r="D4377" s="96"/>
    </row>
    <row r="4378" spans="4:4" x14ac:dyDescent="0.5">
      <c r="D4378" s="96"/>
    </row>
    <row r="4379" spans="4:4" x14ac:dyDescent="0.5">
      <c r="D4379" s="96"/>
    </row>
    <row r="4380" spans="4:4" x14ac:dyDescent="0.5">
      <c r="D4380" s="96"/>
    </row>
    <row r="4381" spans="4:4" x14ac:dyDescent="0.5">
      <c r="D4381" s="96"/>
    </row>
    <row r="4382" spans="4:4" x14ac:dyDescent="0.5">
      <c r="D4382" s="96"/>
    </row>
    <row r="4383" spans="4:4" x14ac:dyDescent="0.5">
      <c r="D4383" s="96"/>
    </row>
    <row r="4384" spans="4:4" x14ac:dyDescent="0.5">
      <c r="D4384" s="96"/>
    </row>
    <row r="4385" spans="4:4" x14ac:dyDescent="0.5">
      <c r="D4385" s="96"/>
    </row>
    <row r="4386" spans="4:4" x14ac:dyDescent="0.5">
      <c r="D4386" s="96"/>
    </row>
    <row r="4387" spans="4:4" x14ac:dyDescent="0.5">
      <c r="D4387" s="96"/>
    </row>
    <row r="4388" spans="4:4" x14ac:dyDescent="0.5">
      <c r="D4388" s="96"/>
    </row>
    <row r="4389" spans="4:4" x14ac:dyDescent="0.5">
      <c r="D4389" s="96"/>
    </row>
    <row r="4390" spans="4:4" x14ac:dyDescent="0.5">
      <c r="D4390" s="96"/>
    </row>
    <row r="4391" spans="4:4" x14ac:dyDescent="0.5">
      <c r="D4391" s="96"/>
    </row>
    <row r="4392" spans="4:4" x14ac:dyDescent="0.5">
      <c r="D4392" s="96"/>
    </row>
    <row r="4393" spans="4:4" x14ac:dyDescent="0.5">
      <c r="D4393" s="96"/>
    </row>
    <row r="4394" spans="4:4" x14ac:dyDescent="0.5">
      <c r="D4394" s="96"/>
    </row>
    <row r="4395" spans="4:4" x14ac:dyDescent="0.5">
      <c r="D4395" s="96"/>
    </row>
    <row r="4396" spans="4:4" x14ac:dyDescent="0.5">
      <c r="D4396" s="96"/>
    </row>
    <row r="4397" spans="4:4" x14ac:dyDescent="0.5">
      <c r="D4397" s="96"/>
    </row>
    <row r="4398" spans="4:4" x14ac:dyDescent="0.5">
      <c r="D4398" s="96"/>
    </row>
    <row r="4399" spans="4:4" x14ac:dyDescent="0.5">
      <c r="D4399" s="96"/>
    </row>
    <row r="4400" spans="4:4" x14ac:dyDescent="0.5">
      <c r="D4400" s="96"/>
    </row>
    <row r="4401" spans="4:4" x14ac:dyDescent="0.5">
      <c r="D4401" s="96"/>
    </row>
    <row r="4402" spans="4:4" x14ac:dyDescent="0.5">
      <c r="D4402" s="96"/>
    </row>
    <row r="4403" spans="4:4" x14ac:dyDescent="0.5">
      <c r="D4403" s="96"/>
    </row>
    <row r="4404" spans="4:4" x14ac:dyDescent="0.5">
      <c r="D4404" s="96"/>
    </row>
    <row r="4405" spans="4:4" x14ac:dyDescent="0.5">
      <c r="D4405" s="96"/>
    </row>
    <row r="4406" spans="4:4" x14ac:dyDescent="0.5">
      <c r="D4406" s="96"/>
    </row>
    <row r="4407" spans="4:4" x14ac:dyDescent="0.5">
      <c r="D4407" s="96"/>
    </row>
    <row r="4408" spans="4:4" x14ac:dyDescent="0.5">
      <c r="D4408" s="96"/>
    </row>
    <row r="4409" spans="4:4" x14ac:dyDescent="0.5">
      <c r="D4409" s="96"/>
    </row>
    <row r="4410" spans="4:4" x14ac:dyDescent="0.5">
      <c r="D4410" s="96"/>
    </row>
    <row r="4411" spans="4:4" x14ac:dyDescent="0.5">
      <c r="D4411" s="96"/>
    </row>
    <row r="4412" spans="4:4" x14ac:dyDescent="0.5">
      <c r="D4412" s="96"/>
    </row>
    <row r="4413" spans="4:4" x14ac:dyDescent="0.5">
      <c r="D4413" s="96"/>
    </row>
    <row r="4414" spans="4:4" x14ac:dyDescent="0.5">
      <c r="D4414" s="96"/>
    </row>
    <row r="4415" spans="4:4" x14ac:dyDescent="0.5">
      <c r="D4415" s="96"/>
    </row>
    <row r="4416" spans="4:4" x14ac:dyDescent="0.5">
      <c r="D4416" s="96"/>
    </row>
    <row r="4417" spans="4:4" x14ac:dyDescent="0.5">
      <c r="D4417" s="96"/>
    </row>
    <row r="4418" spans="4:4" x14ac:dyDescent="0.5">
      <c r="D4418" s="96"/>
    </row>
    <row r="4419" spans="4:4" x14ac:dyDescent="0.5">
      <c r="D4419" s="96"/>
    </row>
    <row r="4420" spans="4:4" x14ac:dyDescent="0.5">
      <c r="D4420" s="96"/>
    </row>
    <row r="4421" spans="4:4" x14ac:dyDescent="0.5">
      <c r="D4421" s="96"/>
    </row>
    <row r="4422" spans="4:4" x14ac:dyDescent="0.5">
      <c r="D4422" s="96"/>
    </row>
    <row r="4423" spans="4:4" x14ac:dyDescent="0.5">
      <c r="D4423" s="96"/>
    </row>
    <row r="4424" spans="4:4" x14ac:dyDescent="0.5">
      <c r="D4424" s="96"/>
    </row>
    <row r="4425" spans="4:4" x14ac:dyDescent="0.5">
      <c r="D4425" s="96"/>
    </row>
    <row r="4426" spans="4:4" x14ac:dyDescent="0.5">
      <c r="D4426" s="96"/>
    </row>
    <row r="4427" spans="4:4" x14ac:dyDescent="0.5">
      <c r="D4427" s="96"/>
    </row>
    <row r="4428" spans="4:4" x14ac:dyDescent="0.5">
      <c r="D4428" s="96"/>
    </row>
    <row r="4429" spans="4:4" x14ac:dyDescent="0.5">
      <c r="D4429" s="96"/>
    </row>
    <row r="4430" spans="4:4" x14ac:dyDescent="0.5">
      <c r="D4430" s="96"/>
    </row>
    <row r="4431" spans="4:4" x14ac:dyDescent="0.5">
      <c r="D4431" s="96"/>
    </row>
    <row r="4432" spans="4:4" x14ac:dyDescent="0.5">
      <c r="D4432" s="96"/>
    </row>
    <row r="4433" spans="4:4" x14ac:dyDescent="0.5">
      <c r="D4433" s="96"/>
    </row>
    <row r="4434" spans="4:4" x14ac:dyDescent="0.5">
      <c r="D4434" s="96"/>
    </row>
    <row r="4435" spans="4:4" x14ac:dyDescent="0.5">
      <c r="D4435" s="96"/>
    </row>
    <row r="4436" spans="4:4" x14ac:dyDescent="0.5">
      <c r="D4436" s="96"/>
    </row>
    <row r="4437" spans="4:4" x14ac:dyDescent="0.5">
      <c r="D4437" s="96"/>
    </row>
    <row r="4438" spans="4:4" x14ac:dyDescent="0.5">
      <c r="D4438" s="96"/>
    </row>
    <row r="4439" spans="4:4" x14ac:dyDescent="0.5">
      <c r="D4439" s="96"/>
    </row>
    <row r="4440" spans="4:4" x14ac:dyDescent="0.5">
      <c r="D4440" s="96"/>
    </row>
    <row r="4441" spans="4:4" x14ac:dyDescent="0.5">
      <c r="D4441" s="96"/>
    </row>
    <row r="4442" spans="4:4" x14ac:dyDescent="0.5">
      <c r="D4442" s="96"/>
    </row>
    <row r="4443" spans="4:4" x14ac:dyDescent="0.5">
      <c r="D4443" s="96"/>
    </row>
    <row r="4444" spans="4:4" x14ac:dyDescent="0.5">
      <c r="D4444" s="96"/>
    </row>
    <row r="4445" spans="4:4" x14ac:dyDescent="0.5">
      <c r="D4445" s="96"/>
    </row>
    <row r="4446" spans="4:4" x14ac:dyDescent="0.5">
      <c r="D4446" s="96"/>
    </row>
    <row r="4447" spans="4:4" x14ac:dyDescent="0.5">
      <c r="D4447" s="96"/>
    </row>
    <row r="4448" spans="4:4" x14ac:dyDescent="0.5">
      <c r="D4448" s="96"/>
    </row>
    <row r="4449" spans="4:4" x14ac:dyDescent="0.5">
      <c r="D4449" s="96"/>
    </row>
    <row r="4450" spans="4:4" x14ac:dyDescent="0.5">
      <c r="D4450" s="96"/>
    </row>
    <row r="4451" spans="4:4" x14ac:dyDescent="0.5">
      <c r="D4451" s="96"/>
    </row>
    <row r="4452" spans="4:4" x14ac:dyDescent="0.5">
      <c r="D4452" s="96"/>
    </row>
    <row r="4453" spans="4:4" x14ac:dyDescent="0.5">
      <c r="D4453" s="96"/>
    </row>
    <row r="4454" spans="4:4" x14ac:dyDescent="0.5">
      <c r="D4454" s="96"/>
    </row>
    <row r="4455" spans="4:4" x14ac:dyDescent="0.5">
      <c r="D4455" s="96"/>
    </row>
    <row r="4456" spans="4:4" x14ac:dyDescent="0.5">
      <c r="D4456" s="96"/>
    </row>
    <row r="4457" spans="4:4" x14ac:dyDescent="0.5">
      <c r="D4457" s="96"/>
    </row>
    <row r="4458" spans="4:4" x14ac:dyDescent="0.5">
      <c r="D4458" s="96"/>
    </row>
    <row r="4459" spans="4:4" x14ac:dyDescent="0.5">
      <c r="D4459" s="96"/>
    </row>
    <row r="4460" spans="4:4" x14ac:dyDescent="0.5">
      <c r="D4460" s="96"/>
    </row>
    <row r="4461" spans="4:4" x14ac:dyDescent="0.5">
      <c r="D4461" s="96"/>
    </row>
    <row r="4462" spans="4:4" x14ac:dyDescent="0.5">
      <c r="D4462" s="96"/>
    </row>
    <row r="4463" spans="4:4" x14ac:dyDescent="0.5">
      <c r="D4463" s="96"/>
    </row>
    <row r="4464" spans="4:4" x14ac:dyDescent="0.5">
      <c r="D4464" s="96"/>
    </row>
    <row r="4465" spans="4:4" x14ac:dyDescent="0.5">
      <c r="D4465" s="96"/>
    </row>
    <row r="4466" spans="4:4" x14ac:dyDescent="0.5">
      <c r="D4466" s="96"/>
    </row>
    <row r="4467" spans="4:4" x14ac:dyDescent="0.5">
      <c r="D4467" s="96"/>
    </row>
    <row r="4468" spans="4:4" x14ac:dyDescent="0.5">
      <c r="D4468" s="96"/>
    </row>
    <row r="4469" spans="4:4" x14ac:dyDescent="0.5">
      <c r="D4469" s="96"/>
    </row>
    <row r="4470" spans="4:4" x14ac:dyDescent="0.5">
      <c r="D4470" s="96"/>
    </row>
    <row r="4471" spans="4:4" x14ac:dyDescent="0.5">
      <c r="D4471" s="96"/>
    </row>
    <row r="4472" spans="4:4" x14ac:dyDescent="0.5">
      <c r="D4472" s="96"/>
    </row>
    <row r="4473" spans="4:4" x14ac:dyDescent="0.5">
      <c r="D4473" s="96"/>
    </row>
    <row r="4474" spans="4:4" x14ac:dyDescent="0.5">
      <c r="D4474" s="96"/>
    </row>
    <row r="4475" spans="4:4" x14ac:dyDescent="0.5">
      <c r="D4475" s="96"/>
    </row>
    <row r="4476" spans="4:4" x14ac:dyDescent="0.5">
      <c r="D4476" s="96"/>
    </row>
    <row r="4477" spans="4:4" x14ac:dyDescent="0.5">
      <c r="D4477" s="96"/>
    </row>
    <row r="4478" spans="4:4" x14ac:dyDescent="0.5">
      <c r="D4478" s="96"/>
    </row>
    <row r="4479" spans="4:4" x14ac:dyDescent="0.5">
      <c r="D4479" s="96"/>
    </row>
    <row r="4480" spans="4:4" x14ac:dyDescent="0.5">
      <c r="D4480" s="96"/>
    </row>
    <row r="4481" spans="4:4" x14ac:dyDescent="0.5">
      <c r="D4481" s="96"/>
    </row>
    <row r="4482" spans="4:4" x14ac:dyDescent="0.5">
      <c r="D4482" s="96"/>
    </row>
    <row r="4483" spans="4:4" x14ac:dyDescent="0.5">
      <c r="D4483" s="96"/>
    </row>
    <row r="4484" spans="4:4" x14ac:dyDescent="0.5">
      <c r="D4484" s="96"/>
    </row>
    <row r="4485" spans="4:4" x14ac:dyDescent="0.5">
      <c r="D4485" s="96"/>
    </row>
    <row r="4486" spans="4:4" x14ac:dyDescent="0.5">
      <c r="D4486" s="96"/>
    </row>
    <row r="4487" spans="4:4" x14ac:dyDescent="0.5">
      <c r="D4487" s="96"/>
    </row>
    <row r="4488" spans="4:4" x14ac:dyDescent="0.5">
      <c r="D4488" s="96"/>
    </row>
    <row r="4489" spans="4:4" x14ac:dyDescent="0.5">
      <c r="D4489" s="96"/>
    </row>
    <row r="4490" spans="4:4" x14ac:dyDescent="0.5">
      <c r="D4490" s="96"/>
    </row>
    <row r="4491" spans="4:4" x14ac:dyDescent="0.5">
      <c r="D4491" s="96"/>
    </row>
    <row r="4492" spans="4:4" x14ac:dyDescent="0.5">
      <c r="D4492" s="96"/>
    </row>
    <row r="4493" spans="4:4" x14ac:dyDescent="0.5">
      <c r="D4493" s="96"/>
    </row>
    <row r="4494" spans="4:4" x14ac:dyDescent="0.5">
      <c r="D4494" s="96"/>
    </row>
    <row r="4495" spans="4:4" x14ac:dyDescent="0.5">
      <c r="D4495" s="96"/>
    </row>
    <row r="4496" spans="4:4" x14ac:dyDescent="0.5">
      <c r="D4496" s="96"/>
    </row>
    <row r="4497" spans="4:4" x14ac:dyDescent="0.5">
      <c r="D4497" s="96"/>
    </row>
    <row r="4498" spans="4:4" x14ac:dyDescent="0.5">
      <c r="D4498" s="96"/>
    </row>
    <row r="4499" spans="4:4" x14ac:dyDescent="0.5">
      <c r="D4499" s="96"/>
    </row>
    <row r="4500" spans="4:4" x14ac:dyDescent="0.5">
      <c r="D4500" s="96"/>
    </row>
    <row r="4501" spans="4:4" x14ac:dyDescent="0.5">
      <c r="D4501" s="96"/>
    </row>
    <row r="4502" spans="4:4" x14ac:dyDescent="0.5">
      <c r="D4502" s="96"/>
    </row>
    <row r="4503" spans="4:4" x14ac:dyDescent="0.5">
      <c r="D4503" s="96"/>
    </row>
    <row r="4504" spans="4:4" x14ac:dyDescent="0.5">
      <c r="D4504" s="96"/>
    </row>
    <row r="4505" spans="4:4" x14ac:dyDescent="0.5">
      <c r="D4505" s="96"/>
    </row>
    <row r="4506" spans="4:4" x14ac:dyDescent="0.5">
      <c r="D4506" s="96"/>
    </row>
    <row r="4507" spans="4:4" x14ac:dyDescent="0.5">
      <c r="D4507" s="96"/>
    </row>
    <row r="4508" spans="4:4" x14ac:dyDescent="0.5">
      <c r="D4508" s="96"/>
    </row>
    <row r="4509" spans="4:4" x14ac:dyDescent="0.5">
      <c r="D4509" s="96"/>
    </row>
    <row r="4510" spans="4:4" x14ac:dyDescent="0.5">
      <c r="D4510" s="96"/>
    </row>
    <row r="4511" spans="4:4" x14ac:dyDescent="0.5">
      <c r="D4511" s="96"/>
    </row>
    <row r="4512" spans="4:4" x14ac:dyDescent="0.5">
      <c r="D4512" s="96"/>
    </row>
    <row r="4513" spans="4:4" x14ac:dyDescent="0.5">
      <c r="D4513" s="96"/>
    </row>
    <row r="4514" spans="4:4" x14ac:dyDescent="0.5">
      <c r="D4514" s="96"/>
    </row>
    <row r="4515" spans="4:4" x14ac:dyDescent="0.5">
      <c r="D4515" s="96"/>
    </row>
    <row r="4516" spans="4:4" x14ac:dyDescent="0.5">
      <c r="D4516" s="96"/>
    </row>
    <row r="4517" spans="4:4" x14ac:dyDescent="0.5">
      <c r="D4517" s="96"/>
    </row>
    <row r="4518" spans="4:4" x14ac:dyDescent="0.5">
      <c r="D4518" s="96"/>
    </row>
    <row r="4519" spans="4:4" x14ac:dyDescent="0.5">
      <c r="D4519" s="96"/>
    </row>
    <row r="4520" spans="4:4" x14ac:dyDescent="0.5">
      <c r="D4520" s="96"/>
    </row>
    <row r="4521" spans="4:4" x14ac:dyDescent="0.5">
      <c r="D4521" s="96"/>
    </row>
    <row r="4522" spans="4:4" x14ac:dyDescent="0.5">
      <c r="D4522" s="96"/>
    </row>
    <row r="4523" spans="4:4" x14ac:dyDescent="0.5">
      <c r="D4523" s="96"/>
    </row>
    <row r="4524" spans="4:4" x14ac:dyDescent="0.5">
      <c r="D4524" s="96"/>
    </row>
    <row r="4525" spans="4:4" x14ac:dyDescent="0.5">
      <c r="D4525" s="96"/>
    </row>
    <row r="4526" spans="4:4" x14ac:dyDescent="0.5">
      <c r="D4526" s="96"/>
    </row>
    <row r="4527" spans="4:4" x14ac:dyDescent="0.5">
      <c r="D4527" s="96"/>
    </row>
    <row r="4528" spans="4:4" x14ac:dyDescent="0.5">
      <c r="D4528" s="96"/>
    </row>
    <row r="4529" spans="4:4" x14ac:dyDescent="0.5">
      <c r="D4529" s="96"/>
    </row>
    <row r="4530" spans="4:4" x14ac:dyDescent="0.5">
      <c r="D4530" s="96"/>
    </row>
    <row r="4531" spans="4:4" x14ac:dyDescent="0.5">
      <c r="D4531" s="96"/>
    </row>
    <row r="4532" spans="4:4" x14ac:dyDescent="0.5">
      <c r="D4532" s="96"/>
    </row>
    <row r="4533" spans="4:4" x14ac:dyDescent="0.5">
      <c r="D4533" s="96"/>
    </row>
    <row r="4534" spans="4:4" x14ac:dyDescent="0.5">
      <c r="D4534" s="96"/>
    </row>
    <row r="4535" spans="4:4" x14ac:dyDescent="0.5">
      <c r="D4535" s="96"/>
    </row>
    <row r="4536" spans="4:4" x14ac:dyDescent="0.5">
      <c r="D4536" s="96"/>
    </row>
    <row r="4537" spans="4:4" x14ac:dyDescent="0.5">
      <c r="D4537" s="96"/>
    </row>
    <row r="4538" spans="4:4" x14ac:dyDescent="0.5">
      <c r="D4538" s="96"/>
    </row>
    <row r="4539" spans="4:4" x14ac:dyDescent="0.5">
      <c r="D4539" s="96"/>
    </row>
    <row r="4540" spans="4:4" x14ac:dyDescent="0.5">
      <c r="D4540" s="96"/>
    </row>
    <row r="4541" spans="4:4" x14ac:dyDescent="0.5">
      <c r="D4541" s="96"/>
    </row>
    <row r="4542" spans="4:4" x14ac:dyDescent="0.5">
      <c r="D4542" s="96"/>
    </row>
    <row r="4543" spans="4:4" x14ac:dyDescent="0.5">
      <c r="D4543" s="96"/>
    </row>
    <row r="4544" spans="4:4" x14ac:dyDescent="0.5">
      <c r="D4544" s="96"/>
    </row>
    <row r="4545" spans="4:4" x14ac:dyDescent="0.5">
      <c r="D4545" s="96"/>
    </row>
    <row r="4546" spans="4:4" x14ac:dyDescent="0.5">
      <c r="D4546" s="96"/>
    </row>
    <row r="4547" spans="4:4" x14ac:dyDescent="0.5">
      <c r="D4547" s="96"/>
    </row>
    <row r="4548" spans="4:4" x14ac:dyDescent="0.5">
      <c r="D4548" s="96"/>
    </row>
    <row r="4549" spans="4:4" x14ac:dyDescent="0.5">
      <c r="D4549" s="96"/>
    </row>
    <row r="4550" spans="4:4" x14ac:dyDescent="0.5">
      <c r="D4550" s="96"/>
    </row>
    <row r="4551" spans="4:4" x14ac:dyDescent="0.5">
      <c r="D4551" s="96"/>
    </row>
    <row r="4552" spans="4:4" x14ac:dyDescent="0.5">
      <c r="D4552" s="96"/>
    </row>
    <row r="4553" spans="4:4" x14ac:dyDescent="0.5">
      <c r="D4553" s="96"/>
    </row>
    <row r="4554" spans="4:4" x14ac:dyDescent="0.5">
      <c r="D4554" s="96"/>
    </row>
    <row r="4555" spans="4:4" x14ac:dyDescent="0.5">
      <c r="D4555" s="96"/>
    </row>
    <row r="4556" spans="4:4" x14ac:dyDescent="0.5">
      <c r="D4556" s="96"/>
    </row>
    <row r="4557" spans="4:4" x14ac:dyDescent="0.5">
      <c r="D4557" s="96"/>
    </row>
    <row r="4558" spans="4:4" x14ac:dyDescent="0.5">
      <c r="D4558" s="96"/>
    </row>
    <row r="4559" spans="4:4" x14ac:dyDescent="0.5">
      <c r="D4559" s="96"/>
    </row>
    <row r="4560" spans="4:4" x14ac:dyDescent="0.5">
      <c r="D4560" s="96"/>
    </row>
    <row r="4561" spans="4:4" x14ac:dyDescent="0.5">
      <c r="D4561" s="96"/>
    </row>
    <row r="4562" spans="4:4" x14ac:dyDescent="0.5">
      <c r="D4562" s="96"/>
    </row>
    <row r="4563" spans="4:4" x14ac:dyDescent="0.5">
      <c r="D4563" s="96"/>
    </row>
    <row r="4564" spans="4:4" x14ac:dyDescent="0.5">
      <c r="D4564" s="96"/>
    </row>
    <row r="4565" spans="4:4" x14ac:dyDescent="0.5">
      <c r="D4565" s="96"/>
    </row>
    <row r="4566" spans="4:4" x14ac:dyDescent="0.5">
      <c r="D4566" s="96"/>
    </row>
    <row r="4567" spans="4:4" x14ac:dyDescent="0.5">
      <c r="D4567" s="96"/>
    </row>
    <row r="4568" spans="4:4" x14ac:dyDescent="0.5">
      <c r="D4568" s="96"/>
    </row>
    <row r="4569" spans="4:4" x14ac:dyDescent="0.5">
      <c r="D4569" s="96"/>
    </row>
    <row r="4570" spans="4:4" x14ac:dyDescent="0.5">
      <c r="D4570" s="96"/>
    </row>
    <row r="4571" spans="4:4" x14ac:dyDescent="0.5">
      <c r="D4571" s="96"/>
    </row>
    <row r="4572" spans="4:4" x14ac:dyDescent="0.5">
      <c r="D4572" s="96"/>
    </row>
    <row r="4573" spans="4:4" x14ac:dyDescent="0.5">
      <c r="D4573" s="96"/>
    </row>
    <row r="4574" spans="4:4" x14ac:dyDescent="0.5">
      <c r="D4574" s="96"/>
    </row>
    <row r="4575" spans="4:4" x14ac:dyDescent="0.5">
      <c r="D4575" s="96"/>
    </row>
    <row r="4576" spans="4:4" x14ac:dyDescent="0.5">
      <c r="D4576" s="96"/>
    </row>
    <row r="4577" spans="4:4" x14ac:dyDescent="0.5">
      <c r="D4577" s="96"/>
    </row>
    <row r="4578" spans="4:4" x14ac:dyDescent="0.5">
      <c r="D4578" s="96"/>
    </row>
    <row r="4579" spans="4:4" x14ac:dyDescent="0.5">
      <c r="D4579" s="96"/>
    </row>
    <row r="4580" spans="4:4" x14ac:dyDescent="0.5">
      <c r="D4580" s="96"/>
    </row>
    <row r="4581" spans="4:4" x14ac:dyDescent="0.5">
      <c r="D4581" s="96"/>
    </row>
    <row r="4582" spans="4:4" x14ac:dyDescent="0.5">
      <c r="D4582" s="96"/>
    </row>
    <row r="4583" spans="4:4" x14ac:dyDescent="0.5">
      <c r="D4583" s="96"/>
    </row>
    <row r="4584" spans="4:4" x14ac:dyDescent="0.5">
      <c r="D4584" s="96"/>
    </row>
    <row r="4585" spans="4:4" x14ac:dyDescent="0.5">
      <c r="D4585" s="96"/>
    </row>
    <row r="4586" spans="4:4" x14ac:dyDescent="0.5">
      <c r="D4586" s="96"/>
    </row>
    <row r="4587" spans="4:4" x14ac:dyDescent="0.5">
      <c r="D4587" s="96"/>
    </row>
    <row r="4588" spans="4:4" x14ac:dyDescent="0.5">
      <c r="D4588" s="96"/>
    </row>
    <row r="4589" spans="4:4" x14ac:dyDescent="0.5">
      <c r="D4589" s="96"/>
    </row>
    <row r="4590" spans="4:4" x14ac:dyDescent="0.5">
      <c r="D4590" s="96"/>
    </row>
    <row r="4591" spans="4:4" x14ac:dyDescent="0.5">
      <c r="D4591" s="96"/>
    </row>
    <row r="4592" spans="4:4" x14ac:dyDescent="0.5">
      <c r="D4592" s="96"/>
    </row>
    <row r="4593" spans="4:4" x14ac:dyDescent="0.5">
      <c r="D4593" s="96"/>
    </row>
    <row r="4594" spans="4:4" x14ac:dyDescent="0.5">
      <c r="D4594" s="96"/>
    </row>
    <row r="4595" spans="4:4" x14ac:dyDescent="0.5">
      <c r="D4595" s="96"/>
    </row>
    <row r="4596" spans="4:4" x14ac:dyDescent="0.5">
      <c r="D4596" s="96"/>
    </row>
    <row r="4597" spans="4:4" x14ac:dyDescent="0.5">
      <c r="D4597" s="96"/>
    </row>
    <row r="4598" spans="4:4" x14ac:dyDescent="0.5">
      <c r="D4598" s="96"/>
    </row>
    <row r="4599" spans="4:4" x14ac:dyDescent="0.5">
      <c r="D4599" s="96"/>
    </row>
    <row r="4600" spans="4:4" x14ac:dyDescent="0.5">
      <c r="D4600" s="96"/>
    </row>
    <row r="4601" spans="4:4" x14ac:dyDescent="0.5">
      <c r="D4601" s="96"/>
    </row>
    <row r="4602" spans="4:4" x14ac:dyDescent="0.5">
      <c r="D4602" s="96"/>
    </row>
    <row r="4603" spans="4:4" x14ac:dyDescent="0.5">
      <c r="D4603" s="96"/>
    </row>
    <row r="4604" spans="4:4" x14ac:dyDescent="0.5">
      <c r="D4604" s="96"/>
    </row>
    <row r="4605" spans="4:4" x14ac:dyDescent="0.5">
      <c r="D4605" s="96"/>
    </row>
    <row r="4606" spans="4:4" x14ac:dyDescent="0.5">
      <c r="D4606" s="96"/>
    </row>
    <row r="4607" spans="4:4" x14ac:dyDescent="0.5">
      <c r="D4607" s="96"/>
    </row>
    <row r="4608" spans="4:4" x14ac:dyDescent="0.5">
      <c r="D4608" s="96"/>
    </row>
    <row r="4609" spans="4:4" x14ac:dyDescent="0.5">
      <c r="D4609" s="96"/>
    </row>
    <row r="4610" spans="4:4" x14ac:dyDescent="0.5">
      <c r="D4610" s="96"/>
    </row>
    <row r="4611" spans="4:4" x14ac:dyDescent="0.5">
      <c r="D4611" s="96"/>
    </row>
    <row r="4612" spans="4:4" x14ac:dyDescent="0.5">
      <c r="D4612" s="96"/>
    </row>
    <row r="4613" spans="4:4" x14ac:dyDescent="0.5">
      <c r="D4613" s="96"/>
    </row>
    <row r="4614" spans="4:4" x14ac:dyDescent="0.5">
      <c r="D4614" s="96"/>
    </row>
    <row r="4615" spans="4:4" x14ac:dyDescent="0.5">
      <c r="D4615" s="96"/>
    </row>
    <row r="4616" spans="4:4" x14ac:dyDescent="0.5">
      <c r="D4616" s="96"/>
    </row>
    <row r="4617" spans="4:4" x14ac:dyDescent="0.5">
      <c r="D4617" s="96"/>
    </row>
    <row r="4618" spans="4:4" x14ac:dyDescent="0.5">
      <c r="D4618" s="96"/>
    </row>
    <row r="4619" spans="4:4" x14ac:dyDescent="0.5">
      <c r="D4619" s="96"/>
    </row>
    <row r="4620" spans="4:4" x14ac:dyDescent="0.5">
      <c r="D4620" s="96"/>
    </row>
    <row r="4621" spans="4:4" x14ac:dyDescent="0.5">
      <c r="D4621" s="96"/>
    </row>
    <row r="4622" spans="4:4" x14ac:dyDescent="0.5">
      <c r="D4622" s="96"/>
    </row>
    <row r="4623" spans="4:4" x14ac:dyDescent="0.5">
      <c r="D4623" s="96"/>
    </row>
    <row r="4624" spans="4:4" x14ac:dyDescent="0.5">
      <c r="D4624" s="96"/>
    </row>
    <row r="4625" spans="4:4" x14ac:dyDescent="0.5">
      <c r="D4625" s="96"/>
    </row>
    <row r="4626" spans="4:4" x14ac:dyDescent="0.5">
      <c r="D4626" s="96"/>
    </row>
    <row r="4627" spans="4:4" x14ac:dyDescent="0.5">
      <c r="D4627" s="96"/>
    </row>
    <row r="4628" spans="4:4" x14ac:dyDescent="0.5">
      <c r="D4628" s="96"/>
    </row>
    <row r="4629" spans="4:4" x14ac:dyDescent="0.5">
      <c r="D4629" s="96"/>
    </row>
    <row r="4630" spans="4:4" x14ac:dyDescent="0.5">
      <c r="D4630" s="96"/>
    </row>
    <row r="4631" spans="4:4" x14ac:dyDescent="0.5">
      <c r="D4631" s="96"/>
    </row>
    <row r="4632" spans="4:4" x14ac:dyDescent="0.5">
      <c r="D4632" s="96"/>
    </row>
    <row r="4633" spans="4:4" x14ac:dyDescent="0.5">
      <c r="D4633" s="96"/>
    </row>
    <row r="4634" spans="4:4" x14ac:dyDescent="0.5">
      <c r="D4634" s="96"/>
    </row>
    <row r="4635" spans="4:4" x14ac:dyDescent="0.5">
      <c r="D4635" s="96"/>
    </row>
    <row r="4636" spans="4:4" x14ac:dyDescent="0.5">
      <c r="D4636" s="96"/>
    </row>
    <row r="4637" spans="4:4" x14ac:dyDescent="0.5">
      <c r="D4637" s="96"/>
    </row>
    <row r="4638" spans="4:4" x14ac:dyDescent="0.5">
      <c r="D4638" s="96"/>
    </row>
    <row r="4639" spans="4:4" x14ac:dyDescent="0.5">
      <c r="D4639" s="96"/>
    </row>
    <row r="4640" spans="4:4" x14ac:dyDescent="0.5">
      <c r="D4640" s="96"/>
    </row>
    <row r="4641" spans="4:4" x14ac:dyDescent="0.5">
      <c r="D4641" s="96"/>
    </row>
    <row r="4642" spans="4:4" x14ac:dyDescent="0.5">
      <c r="D4642" s="96"/>
    </row>
    <row r="4643" spans="4:4" x14ac:dyDescent="0.5">
      <c r="D4643" s="96"/>
    </row>
    <row r="4644" spans="4:4" x14ac:dyDescent="0.5">
      <c r="D4644" s="96"/>
    </row>
    <row r="4645" spans="4:4" x14ac:dyDescent="0.5">
      <c r="D4645" s="96"/>
    </row>
    <row r="4646" spans="4:4" x14ac:dyDescent="0.5">
      <c r="D4646" s="96"/>
    </row>
    <row r="4647" spans="4:4" x14ac:dyDescent="0.5">
      <c r="D4647" s="96"/>
    </row>
    <row r="4648" spans="4:4" x14ac:dyDescent="0.5">
      <c r="D4648" s="96"/>
    </row>
    <row r="4649" spans="4:4" x14ac:dyDescent="0.5">
      <c r="D4649" s="96"/>
    </row>
    <row r="4650" spans="4:4" x14ac:dyDescent="0.5">
      <c r="D4650" s="96"/>
    </row>
    <row r="4651" spans="4:4" x14ac:dyDescent="0.5">
      <c r="D4651" s="96"/>
    </row>
    <row r="4652" spans="4:4" x14ac:dyDescent="0.5">
      <c r="D4652" s="96"/>
    </row>
    <row r="4653" spans="4:4" x14ac:dyDescent="0.5">
      <c r="D4653" s="96"/>
    </row>
    <row r="4654" spans="4:4" x14ac:dyDescent="0.5">
      <c r="D4654" s="96"/>
    </row>
    <row r="4655" spans="4:4" x14ac:dyDescent="0.5">
      <c r="D4655" s="96"/>
    </row>
    <row r="4656" spans="4:4" x14ac:dyDescent="0.5">
      <c r="D4656" s="96"/>
    </row>
    <row r="4657" spans="4:4" x14ac:dyDescent="0.5">
      <c r="D4657" s="96"/>
    </row>
    <row r="4658" spans="4:4" x14ac:dyDescent="0.5">
      <c r="D4658" s="96"/>
    </row>
    <row r="4659" spans="4:4" x14ac:dyDescent="0.5">
      <c r="D4659" s="96"/>
    </row>
    <row r="4660" spans="4:4" x14ac:dyDescent="0.5">
      <c r="D4660" s="96"/>
    </row>
    <row r="4661" spans="4:4" x14ac:dyDescent="0.5">
      <c r="D4661" s="96"/>
    </row>
    <row r="4662" spans="4:4" x14ac:dyDescent="0.5">
      <c r="D4662" s="96"/>
    </row>
    <row r="4663" spans="4:4" x14ac:dyDescent="0.5">
      <c r="D4663" s="96"/>
    </row>
    <row r="4664" spans="4:4" x14ac:dyDescent="0.5">
      <c r="D4664" s="96"/>
    </row>
    <row r="4665" spans="4:4" x14ac:dyDescent="0.5">
      <c r="D4665" s="96"/>
    </row>
    <row r="4666" spans="4:4" x14ac:dyDescent="0.5">
      <c r="D4666" s="96"/>
    </row>
    <row r="4667" spans="4:4" x14ac:dyDescent="0.5">
      <c r="D4667" s="96"/>
    </row>
    <row r="4668" spans="4:4" x14ac:dyDescent="0.5">
      <c r="D4668" s="96"/>
    </row>
    <row r="4669" spans="4:4" x14ac:dyDescent="0.5">
      <c r="D4669" s="96"/>
    </row>
    <row r="4670" spans="4:4" x14ac:dyDescent="0.5">
      <c r="D4670" s="96"/>
    </row>
    <row r="4671" spans="4:4" x14ac:dyDescent="0.5">
      <c r="D4671" s="96"/>
    </row>
    <row r="4672" spans="4:4" x14ac:dyDescent="0.5">
      <c r="D4672" s="96"/>
    </row>
    <row r="4673" spans="4:4" x14ac:dyDescent="0.5">
      <c r="D4673" s="96"/>
    </row>
    <row r="4674" spans="4:4" x14ac:dyDescent="0.5">
      <c r="D4674" s="96"/>
    </row>
    <row r="4675" spans="4:4" x14ac:dyDescent="0.5">
      <c r="D4675" s="96"/>
    </row>
    <row r="4676" spans="4:4" x14ac:dyDescent="0.5">
      <c r="D4676" s="96"/>
    </row>
    <row r="4677" spans="4:4" x14ac:dyDescent="0.5">
      <c r="D4677" s="96"/>
    </row>
    <row r="4678" spans="4:4" x14ac:dyDescent="0.5">
      <c r="D4678" s="96"/>
    </row>
    <row r="4679" spans="4:4" x14ac:dyDescent="0.5">
      <c r="D4679" s="96"/>
    </row>
    <row r="4680" spans="4:4" x14ac:dyDescent="0.5">
      <c r="D4680" s="96"/>
    </row>
    <row r="4681" spans="4:4" x14ac:dyDescent="0.5">
      <c r="D4681" s="96"/>
    </row>
    <row r="4682" spans="4:4" x14ac:dyDescent="0.5">
      <c r="D4682" s="96"/>
    </row>
    <row r="4683" spans="4:4" x14ac:dyDescent="0.5">
      <c r="D4683" s="96"/>
    </row>
    <row r="4684" spans="4:4" x14ac:dyDescent="0.5">
      <c r="D4684" s="96"/>
    </row>
    <row r="4685" spans="4:4" x14ac:dyDescent="0.5">
      <c r="D4685" s="96"/>
    </row>
    <row r="4686" spans="4:4" x14ac:dyDescent="0.5">
      <c r="D4686" s="96"/>
    </row>
    <row r="4687" spans="4:4" x14ac:dyDescent="0.5">
      <c r="D4687" s="96"/>
    </row>
    <row r="4688" spans="4:4" x14ac:dyDescent="0.5">
      <c r="D4688" s="96"/>
    </row>
    <row r="4689" spans="4:4" x14ac:dyDescent="0.5">
      <c r="D4689" s="96"/>
    </row>
    <row r="4690" spans="4:4" x14ac:dyDescent="0.5">
      <c r="D4690" s="96"/>
    </row>
    <row r="4691" spans="4:4" x14ac:dyDescent="0.5">
      <c r="D4691" s="96"/>
    </row>
    <row r="4692" spans="4:4" x14ac:dyDescent="0.5">
      <c r="D4692" s="96"/>
    </row>
    <row r="4693" spans="4:4" x14ac:dyDescent="0.5">
      <c r="D4693" s="96"/>
    </row>
    <row r="4694" spans="4:4" x14ac:dyDescent="0.5">
      <c r="D4694" s="96"/>
    </row>
    <row r="4695" spans="4:4" x14ac:dyDescent="0.5">
      <c r="D4695" s="96"/>
    </row>
    <row r="4696" spans="4:4" x14ac:dyDescent="0.5">
      <c r="D4696" s="96"/>
    </row>
    <row r="4697" spans="4:4" x14ac:dyDescent="0.5">
      <c r="D4697" s="96"/>
    </row>
    <row r="4698" spans="4:4" x14ac:dyDescent="0.5">
      <c r="D4698" s="96"/>
    </row>
    <row r="4699" spans="4:4" x14ac:dyDescent="0.5">
      <c r="D4699" s="96"/>
    </row>
    <row r="4700" spans="4:4" x14ac:dyDescent="0.5">
      <c r="D4700" s="96"/>
    </row>
    <row r="4701" spans="4:4" x14ac:dyDescent="0.5">
      <c r="D4701" s="96"/>
    </row>
    <row r="4702" spans="4:4" x14ac:dyDescent="0.5">
      <c r="D4702" s="96"/>
    </row>
    <row r="4703" spans="4:4" x14ac:dyDescent="0.5">
      <c r="D4703" s="96"/>
    </row>
    <row r="4704" spans="4:4" x14ac:dyDescent="0.5">
      <c r="D4704" s="96"/>
    </row>
    <row r="4705" spans="4:4" x14ac:dyDescent="0.5">
      <c r="D4705" s="96"/>
    </row>
    <row r="4706" spans="4:4" x14ac:dyDescent="0.5">
      <c r="D4706" s="96"/>
    </row>
    <row r="4707" spans="4:4" x14ac:dyDescent="0.5">
      <c r="D4707" s="96"/>
    </row>
    <row r="4708" spans="4:4" x14ac:dyDescent="0.5">
      <c r="D4708" s="96"/>
    </row>
    <row r="4709" spans="4:4" x14ac:dyDescent="0.5">
      <c r="D4709" s="96"/>
    </row>
    <row r="4710" spans="4:4" x14ac:dyDescent="0.5">
      <c r="D4710" s="96"/>
    </row>
    <row r="4711" spans="4:4" x14ac:dyDescent="0.5">
      <c r="D4711" s="96"/>
    </row>
    <row r="4712" spans="4:4" x14ac:dyDescent="0.5">
      <c r="D4712" s="96"/>
    </row>
    <row r="4713" spans="4:4" x14ac:dyDescent="0.5">
      <c r="D4713" s="96"/>
    </row>
    <row r="4714" spans="4:4" x14ac:dyDescent="0.5">
      <c r="D4714" s="96"/>
    </row>
    <row r="4715" spans="4:4" x14ac:dyDescent="0.5">
      <c r="D4715" s="96"/>
    </row>
    <row r="4716" spans="4:4" x14ac:dyDescent="0.5">
      <c r="D4716" s="96"/>
    </row>
    <row r="4717" spans="4:4" x14ac:dyDescent="0.5">
      <c r="D4717" s="96"/>
    </row>
    <row r="4718" spans="4:4" x14ac:dyDescent="0.5">
      <c r="D4718" s="96"/>
    </row>
    <row r="4719" spans="4:4" x14ac:dyDescent="0.5">
      <c r="D4719" s="96"/>
    </row>
    <row r="4720" spans="4:4" x14ac:dyDescent="0.5">
      <c r="D4720" s="96"/>
    </row>
    <row r="4721" spans="4:4" x14ac:dyDescent="0.5">
      <c r="D4721" s="96"/>
    </row>
    <row r="4722" spans="4:4" x14ac:dyDescent="0.5">
      <c r="D4722" s="96"/>
    </row>
    <row r="4723" spans="4:4" x14ac:dyDescent="0.5">
      <c r="D4723" s="96"/>
    </row>
    <row r="4724" spans="4:4" x14ac:dyDescent="0.5">
      <c r="D4724" s="96"/>
    </row>
    <row r="4725" spans="4:4" x14ac:dyDescent="0.5">
      <c r="D4725" s="96"/>
    </row>
    <row r="4726" spans="4:4" x14ac:dyDescent="0.5">
      <c r="D4726" s="96"/>
    </row>
    <row r="4727" spans="4:4" x14ac:dyDescent="0.5">
      <c r="D4727" s="96"/>
    </row>
    <row r="4728" spans="4:4" x14ac:dyDescent="0.5">
      <c r="D4728" s="96"/>
    </row>
    <row r="4729" spans="4:4" x14ac:dyDescent="0.5">
      <c r="D4729" s="96"/>
    </row>
    <row r="4730" spans="4:4" x14ac:dyDescent="0.5">
      <c r="D4730" s="96"/>
    </row>
    <row r="4731" spans="4:4" x14ac:dyDescent="0.5">
      <c r="D4731" s="96"/>
    </row>
    <row r="4732" spans="4:4" x14ac:dyDescent="0.5">
      <c r="D4732" s="96"/>
    </row>
    <row r="4733" spans="4:4" x14ac:dyDescent="0.5">
      <c r="D4733" s="96"/>
    </row>
    <row r="4734" spans="4:4" x14ac:dyDescent="0.5">
      <c r="D4734" s="96"/>
    </row>
    <row r="4735" spans="4:4" x14ac:dyDescent="0.5">
      <c r="D4735" s="96"/>
    </row>
    <row r="4736" spans="4:4" x14ac:dyDescent="0.5">
      <c r="D4736" s="96"/>
    </row>
    <row r="4737" spans="4:4" x14ac:dyDescent="0.5">
      <c r="D4737" s="96"/>
    </row>
    <row r="4738" spans="4:4" x14ac:dyDescent="0.5">
      <c r="D4738" s="96"/>
    </row>
    <row r="4739" spans="4:4" x14ac:dyDescent="0.5">
      <c r="D4739" s="96"/>
    </row>
    <row r="4740" spans="4:4" x14ac:dyDescent="0.5">
      <c r="D4740" s="96"/>
    </row>
    <row r="4741" spans="4:4" x14ac:dyDescent="0.5">
      <c r="D4741" s="96"/>
    </row>
    <row r="4742" spans="4:4" x14ac:dyDescent="0.5">
      <c r="D4742" s="96"/>
    </row>
    <row r="4743" spans="4:4" x14ac:dyDescent="0.5">
      <c r="D4743" s="96"/>
    </row>
    <row r="4744" spans="4:4" x14ac:dyDescent="0.5">
      <c r="D4744" s="96"/>
    </row>
    <row r="4745" spans="4:4" x14ac:dyDescent="0.5">
      <c r="D4745" s="96"/>
    </row>
    <row r="4746" spans="4:4" x14ac:dyDescent="0.5">
      <c r="D4746" s="96"/>
    </row>
    <row r="4747" spans="4:4" x14ac:dyDescent="0.5">
      <c r="D4747" s="96"/>
    </row>
    <row r="4748" spans="4:4" x14ac:dyDescent="0.5">
      <c r="D4748" s="96"/>
    </row>
    <row r="4749" spans="4:4" x14ac:dyDescent="0.5">
      <c r="D4749" s="96"/>
    </row>
    <row r="4750" spans="4:4" x14ac:dyDescent="0.5">
      <c r="D4750" s="96"/>
    </row>
    <row r="4751" spans="4:4" x14ac:dyDescent="0.5">
      <c r="D4751" s="96"/>
    </row>
    <row r="4752" spans="4:4" x14ac:dyDescent="0.5">
      <c r="D4752" s="96"/>
    </row>
    <row r="4753" spans="4:4" x14ac:dyDescent="0.5">
      <c r="D4753" s="96"/>
    </row>
    <row r="4754" spans="4:4" x14ac:dyDescent="0.5">
      <c r="D4754" s="96"/>
    </row>
    <row r="4755" spans="4:4" x14ac:dyDescent="0.5">
      <c r="D4755" s="96"/>
    </row>
    <row r="4756" spans="4:4" x14ac:dyDescent="0.5">
      <c r="D4756" s="96"/>
    </row>
    <row r="4757" spans="4:4" x14ac:dyDescent="0.5">
      <c r="D4757" s="96"/>
    </row>
    <row r="4758" spans="4:4" x14ac:dyDescent="0.5">
      <c r="D4758" s="96"/>
    </row>
    <row r="4759" spans="4:4" x14ac:dyDescent="0.5">
      <c r="D4759" s="96"/>
    </row>
    <row r="4760" spans="4:4" x14ac:dyDescent="0.5">
      <c r="D4760" s="96"/>
    </row>
    <row r="4761" spans="4:4" x14ac:dyDescent="0.5">
      <c r="D4761" s="96"/>
    </row>
    <row r="4762" spans="4:4" x14ac:dyDescent="0.5">
      <c r="D4762" s="96"/>
    </row>
    <row r="4763" spans="4:4" x14ac:dyDescent="0.5">
      <c r="D4763" s="96"/>
    </row>
    <row r="4764" spans="4:4" x14ac:dyDescent="0.5">
      <c r="D4764" s="96"/>
    </row>
    <row r="4765" spans="4:4" x14ac:dyDescent="0.5">
      <c r="D4765" s="96"/>
    </row>
    <row r="4766" spans="4:4" x14ac:dyDescent="0.5">
      <c r="D4766" s="96"/>
    </row>
    <row r="4767" spans="4:4" x14ac:dyDescent="0.5">
      <c r="D4767" s="96"/>
    </row>
    <row r="4768" spans="4:4" x14ac:dyDescent="0.5">
      <c r="D4768" s="96"/>
    </row>
    <row r="4769" spans="4:4" x14ac:dyDescent="0.5">
      <c r="D4769" s="96"/>
    </row>
    <row r="4770" spans="4:4" x14ac:dyDescent="0.5">
      <c r="D4770" s="96"/>
    </row>
    <row r="4771" spans="4:4" x14ac:dyDescent="0.5">
      <c r="D4771" s="96"/>
    </row>
    <row r="4772" spans="4:4" x14ac:dyDescent="0.5">
      <c r="D4772" s="96"/>
    </row>
    <row r="4773" spans="4:4" x14ac:dyDescent="0.5">
      <c r="D4773" s="96"/>
    </row>
    <row r="4774" spans="4:4" x14ac:dyDescent="0.5">
      <c r="D4774" s="96"/>
    </row>
    <row r="4775" spans="4:4" x14ac:dyDescent="0.5">
      <c r="D4775" s="96"/>
    </row>
    <row r="4776" spans="4:4" x14ac:dyDescent="0.5">
      <c r="D4776" s="96"/>
    </row>
    <row r="4777" spans="4:4" x14ac:dyDescent="0.5">
      <c r="D4777" s="96"/>
    </row>
    <row r="4778" spans="4:4" x14ac:dyDescent="0.5">
      <c r="D4778" s="96"/>
    </row>
    <row r="4779" spans="4:4" x14ac:dyDescent="0.5">
      <c r="D4779" s="96"/>
    </row>
    <row r="4780" spans="4:4" x14ac:dyDescent="0.5">
      <c r="D4780" s="96"/>
    </row>
    <row r="4781" spans="4:4" x14ac:dyDescent="0.5">
      <c r="D4781" s="96"/>
    </row>
    <row r="4782" spans="4:4" x14ac:dyDescent="0.5">
      <c r="D4782" s="96"/>
    </row>
    <row r="4783" spans="4:4" x14ac:dyDescent="0.5">
      <c r="D4783" s="96"/>
    </row>
    <row r="4784" spans="4:4" x14ac:dyDescent="0.5">
      <c r="D4784" s="96"/>
    </row>
    <row r="4785" spans="4:4" x14ac:dyDescent="0.5">
      <c r="D4785" s="96"/>
    </row>
    <row r="4786" spans="4:4" x14ac:dyDescent="0.5">
      <c r="D4786" s="96"/>
    </row>
    <row r="4787" spans="4:4" x14ac:dyDescent="0.5">
      <c r="D4787" s="96"/>
    </row>
    <row r="4788" spans="4:4" x14ac:dyDescent="0.5">
      <c r="D4788" s="96"/>
    </row>
    <row r="4789" spans="4:4" x14ac:dyDescent="0.5">
      <c r="D4789" s="96"/>
    </row>
    <row r="4790" spans="4:4" x14ac:dyDescent="0.5">
      <c r="D4790" s="96"/>
    </row>
    <row r="4791" spans="4:4" x14ac:dyDescent="0.5">
      <c r="D4791" s="96"/>
    </row>
    <row r="4792" spans="4:4" x14ac:dyDescent="0.5">
      <c r="D4792" s="96"/>
    </row>
    <row r="4793" spans="4:4" x14ac:dyDescent="0.5">
      <c r="D4793" s="96"/>
    </row>
    <row r="4794" spans="4:4" x14ac:dyDescent="0.5">
      <c r="D4794" s="96"/>
    </row>
    <row r="4795" spans="4:4" x14ac:dyDescent="0.5">
      <c r="D4795" s="96"/>
    </row>
    <row r="4796" spans="4:4" x14ac:dyDescent="0.5">
      <c r="D4796" s="96"/>
    </row>
    <row r="4797" spans="4:4" x14ac:dyDescent="0.5">
      <c r="D4797" s="96"/>
    </row>
    <row r="4798" spans="4:4" x14ac:dyDescent="0.5">
      <c r="D4798" s="96"/>
    </row>
    <row r="4799" spans="4:4" x14ac:dyDescent="0.5">
      <c r="D4799" s="96"/>
    </row>
    <row r="4800" spans="4:4" x14ac:dyDescent="0.5">
      <c r="D4800" s="96"/>
    </row>
    <row r="4801" spans="4:4" x14ac:dyDescent="0.5">
      <c r="D4801" s="96"/>
    </row>
    <row r="4802" spans="4:4" x14ac:dyDescent="0.5">
      <c r="D4802" s="96"/>
    </row>
    <row r="4803" spans="4:4" x14ac:dyDescent="0.5">
      <c r="D4803" s="96"/>
    </row>
    <row r="4804" spans="4:4" x14ac:dyDescent="0.5">
      <c r="D4804" s="96"/>
    </row>
    <row r="4805" spans="4:4" x14ac:dyDescent="0.5">
      <c r="D4805" s="96"/>
    </row>
    <row r="4806" spans="4:4" x14ac:dyDescent="0.5">
      <c r="D4806" s="96"/>
    </row>
    <row r="4807" spans="4:4" x14ac:dyDescent="0.5">
      <c r="D4807" s="96"/>
    </row>
    <row r="4808" spans="4:4" x14ac:dyDescent="0.5">
      <c r="D4808" s="96"/>
    </row>
    <row r="4809" spans="4:4" x14ac:dyDescent="0.5">
      <c r="D4809" s="96"/>
    </row>
    <row r="4810" spans="4:4" x14ac:dyDescent="0.5">
      <c r="D4810" s="96"/>
    </row>
    <row r="4811" spans="4:4" x14ac:dyDescent="0.5">
      <c r="D4811" s="96"/>
    </row>
    <row r="4812" spans="4:4" x14ac:dyDescent="0.5">
      <c r="D4812" s="96"/>
    </row>
    <row r="4813" spans="4:4" x14ac:dyDescent="0.5">
      <c r="D4813" s="96"/>
    </row>
    <row r="4814" spans="4:4" x14ac:dyDescent="0.5">
      <c r="D4814" s="96"/>
    </row>
    <row r="4815" spans="4:4" x14ac:dyDescent="0.5">
      <c r="D4815" s="96"/>
    </row>
    <row r="4816" spans="4:4" x14ac:dyDescent="0.5">
      <c r="D4816" s="96"/>
    </row>
    <row r="4817" spans="4:4" x14ac:dyDescent="0.5">
      <c r="D4817" s="96"/>
    </row>
    <row r="4818" spans="4:4" x14ac:dyDescent="0.5">
      <c r="D4818" s="96"/>
    </row>
    <row r="4819" spans="4:4" x14ac:dyDescent="0.5">
      <c r="D4819" s="96"/>
    </row>
    <row r="4820" spans="4:4" x14ac:dyDescent="0.5">
      <c r="D4820" s="96"/>
    </row>
    <row r="4821" spans="4:4" x14ac:dyDescent="0.5">
      <c r="D4821" s="96"/>
    </row>
    <row r="4822" spans="4:4" x14ac:dyDescent="0.5">
      <c r="D4822" s="96"/>
    </row>
    <row r="4823" spans="4:4" x14ac:dyDescent="0.5">
      <c r="D4823" s="96"/>
    </row>
    <row r="4824" spans="4:4" x14ac:dyDescent="0.5">
      <c r="D4824" s="96"/>
    </row>
    <row r="4825" spans="4:4" x14ac:dyDescent="0.5">
      <c r="D4825" s="96"/>
    </row>
    <row r="4826" spans="4:4" x14ac:dyDescent="0.5">
      <c r="D4826" s="96"/>
    </row>
    <row r="4827" spans="4:4" x14ac:dyDescent="0.5">
      <c r="D4827" s="96"/>
    </row>
    <row r="4828" spans="4:4" x14ac:dyDescent="0.5">
      <c r="D4828" s="96"/>
    </row>
    <row r="4829" spans="4:4" x14ac:dyDescent="0.5">
      <c r="D4829" s="96"/>
    </row>
    <row r="4830" spans="4:4" x14ac:dyDescent="0.5">
      <c r="D4830" s="96"/>
    </row>
    <row r="4831" spans="4:4" x14ac:dyDescent="0.5">
      <c r="D4831" s="96"/>
    </row>
    <row r="4832" spans="4:4" x14ac:dyDescent="0.5">
      <c r="D4832" s="96"/>
    </row>
    <row r="4833" spans="4:4" x14ac:dyDescent="0.5">
      <c r="D4833" s="96"/>
    </row>
    <row r="4834" spans="4:4" x14ac:dyDescent="0.5">
      <c r="D4834" s="96"/>
    </row>
    <row r="4835" spans="4:4" x14ac:dyDescent="0.5">
      <c r="D4835" s="96"/>
    </row>
    <row r="4836" spans="4:4" x14ac:dyDescent="0.5">
      <c r="D4836" s="96"/>
    </row>
    <row r="4837" spans="4:4" x14ac:dyDescent="0.5">
      <c r="D4837" s="96"/>
    </row>
    <row r="4838" spans="4:4" x14ac:dyDescent="0.5">
      <c r="D4838" s="96"/>
    </row>
    <row r="4839" spans="4:4" x14ac:dyDescent="0.5">
      <c r="D4839" s="96"/>
    </row>
    <row r="4840" spans="4:4" x14ac:dyDescent="0.5">
      <c r="D4840" s="96"/>
    </row>
    <row r="4841" spans="4:4" x14ac:dyDescent="0.5">
      <c r="D4841" s="96"/>
    </row>
    <row r="4842" spans="4:4" x14ac:dyDescent="0.5">
      <c r="D4842" s="96"/>
    </row>
    <row r="4843" spans="4:4" x14ac:dyDescent="0.5">
      <c r="D4843" s="96"/>
    </row>
    <row r="4844" spans="4:4" x14ac:dyDescent="0.5">
      <c r="D4844" s="96"/>
    </row>
    <row r="4845" spans="4:4" x14ac:dyDescent="0.5">
      <c r="D4845" s="96"/>
    </row>
    <row r="4846" spans="4:4" x14ac:dyDescent="0.5">
      <c r="D4846" s="96"/>
    </row>
    <row r="4847" spans="4:4" x14ac:dyDescent="0.5">
      <c r="D4847" s="96"/>
    </row>
    <row r="4848" spans="4:4" x14ac:dyDescent="0.5">
      <c r="D4848" s="96"/>
    </row>
    <row r="4849" spans="4:4" x14ac:dyDescent="0.5">
      <c r="D4849" s="96"/>
    </row>
    <row r="4850" spans="4:4" x14ac:dyDescent="0.5">
      <c r="D4850" s="96"/>
    </row>
    <row r="4851" spans="4:4" x14ac:dyDescent="0.5">
      <c r="D4851" s="96"/>
    </row>
    <row r="4852" spans="4:4" x14ac:dyDescent="0.5">
      <c r="D4852" s="96"/>
    </row>
    <row r="4853" spans="4:4" x14ac:dyDescent="0.5">
      <c r="D4853" s="96"/>
    </row>
    <row r="4854" spans="4:4" x14ac:dyDescent="0.5">
      <c r="D4854" s="96"/>
    </row>
    <row r="4855" spans="4:4" x14ac:dyDescent="0.5">
      <c r="D4855" s="96"/>
    </row>
    <row r="4856" spans="4:4" x14ac:dyDescent="0.5">
      <c r="D4856" s="96"/>
    </row>
    <row r="4857" spans="4:4" x14ac:dyDescent="0.5">
      <c r="D4857" s="96"/>
    </row>
    <row r="4858" spans="4:4" x14ac:dyDescent="0.5">
      <c r="D4858" s="96"/>
    </row>
    <row r="4859" spans="4:4" x14ac:dyDescent="0.5">
      <c r="D4859" s="96"/>
    </row>
    <row r="4860" spans="4:4" x14ac:dyDescent="0.5">
      <c r="D4860" s="96"/>
    </row>
    <row r="4861" spans="4:4" x14ac:dyDescent="0.5">
      <c r="D4861" s="96"/>
    </row>
    <row r="4862" spans="4:4" x14ac:dyDescent="0.5">
      <c r="D4862" s="96"/>
    </row>
    <row r="4863" spans="4:4" x14ac:dyDescent="0.5">
      <c r="D4863" s="96"/>
    </row>
    <row r="4864" spans="4:4" x14ac:dyDescent="0.5">
      <c r="D4864" s="96"/>
    </row>
    <row r="4865" spans="4:4" x14ac:dyDescent="0.5">
      <c r="D4865" s="96"/>
    </row>
    <row r="4866" spans="4:4" x14ac:dyDescent="0.5">
      <c r="D4866" s="96"/>
    </row>
    <row r="4867" spans="4:4" x14ac:dyDescent="0.5">
      <c r="D4867" s="96"/>
    </row>
    <row r="4868" spans="4:4" x14ac:dyDescent="0.5">
      <c r="D4868" s="96"/>
    </row>
    <row r="4869" spans="4:4" x14ac:dyDescent="0.5">
      <c r="D4869" s="96"/>
    </row>
    <row r="4870" spans="4:4" x14ac:dyDescent="0.5">
      <c r="D4870" s="96"/>
    </row>
    <row r="4871" spans="4:4" x14ac:dyDescent="0.5">
      <c r="D4871" s="96"/>
    </row>
    <row r="4872" spans="4:4" x14ac:dyDescent="0.5">
      <c r="D4872" s="96"/>
    </row>
    <row r="4873" spans="4:4" x14ac:dyDescent="0.5">
      <c r="D4873" s="96"/>
    </row>
    <row r="4874" spans="4:4" x14ac:dyDescent="0.5">
      <c r="D4874" s="96"/>
    </row>
    <row r="4875" spans="4:4" x14ac:dyDescent="0.5">
      <c r="D4875" s="96"/>
    </row>
    <row r="4876" spans="4:4" x14ac:dyDescent="0.5">
      <c r="D4876" s="96"/>
    </row>
    <row r="4877" spans="4:4" x14ac:dyDescent="0.5">
      <c r="D4877" s="96"/>
    </row>
    <row r="4878" spans="4:4" x14ac:dyDescent="0.5">
      <c r="D4878" s="96"/>
    </row>
    <row r="4879" spans="4:4" x14ac:dyDescent="0.5">
      <c r="D4879" s="96"/>
    </row>
    <row r="4880" spans="4:4" x14ac:dyDescent="0.5">
      <c r="D4880" s="96"/>
    </row>
    <row r="4881" spans="4:4" x14ac:dyDescent="0.5">
      <c r="D4881" s="96"/>
    </row>
    <row r="4882" spans="4:4" x14ac:dyDescent="0.5">
      <c r="D4882" s="96"/>
    </row>
    <row r="4883" spans="4:4" x14ac:dyDescent="0.5">
      <c r="D4883" s="96"/>
    </row>
    <row r="4884" spans="4:4" x14ac:dyDescent="0.5">
      <c r="D4884" s="96"/>
    </row>
    <row r="4885" spans="4:4" x14ac:dyDescent="0.5">
      <c r="D4885" s="96"/>
    </row>
    <row r="4886" spans="4:4" x14ac:dyDescent="0.5">
      <c r="D4886" s="96"/>
    </row>
    <row r="4887" spans="4:4" x14ac:dyDescent="0.5">
      <c r="D4887" s="96"/>
    </row>
    <row r="4888" spans="4:4" x14ac:dyDescent="0.5">
      <c r="D4888" s="96"/>
    </row>
    <row r="4889" spans="4:4" x14ac:dyDescent="0.5">
      <c r="D4889" s="96"/>
    </row>
    <row r="4890" spans="4:4" x14ac:dyDescent="0.5">
      <c r="D4890" s="96"/>
    </row>
    <row r="4891" spans="4:4" x14ac:dyDescent="0.5">
      <c r="D4891" s="96"/>
    </row>
    <row r="4892" spans="4:4" x14ac:dyDescent="0.5">
      <c r="D4892" s="96"/>
    </row>
    <row r="4893" spans="4:4" x14ac:dyDescent="0.5">
      <c r="D4893" s="96"/>
    </row>
    <row r="4894" spans="4:4" x14ac:dyDescent="0.5">
      <c r="D4894" s="96"/>
    </row>
    <row r="4895" spans="4:4" x14ac:dyDescent="0.5">
      <c r="D4895" s="96"/>
    </row>
    <row r="4896" spans="4:4" x14ac:dyDescent="0.5">
      <c r="D4896" s="96"/>
    </row>
    <row r="4897" spans="4:4" x14ac:dyDescent="0.5">
      <c r="D4897" s="96"/>
    </row>
    <row r="4898" spans="4:4" x14ac:dyDescent="0.5">
      <c r="D4898" s="96"/>
    </row>
    <row r="4899" spans="4:4" x14ac:dyDescent="0.5">
      <c r="D4899" s="96"/>
    </row>
    <row r="4900" spans="4:4" x14ac:dyDescent="0.5">
      <c r="D4900" s="96"/>
    </row>
    <row r="4901" spans="4:4" x14ac:dyDescent="0.5">
      <c r="D4901" s="96"/>
    </row>
    <row r="4902" spans="4:4" x14ac:dyDescent="0.5">
      <c r="D4902" s="96"/>
    </row>
    <row r="4903" spans="4:4" x14ac:dyDescent="0.5">
      <c r="D4903" s="96"/>
    </row>
    <row r="4904" spans="4:4" x14ac:dyDescent="0.5">
      <c r="D4904" s="96"/>
    </row>
    <row r="4905" spans="4:4" x14ac:dyDescent="0.5">
      <c r="D4905" s="96"/>
    </row>
    <row r="4906" spans="4:4" x14ac:dyDescent="0.5">
      <c r="D4906" s="96"/>
    </row>
    <row r="4907" spans="4:4" x14ac:dyDescent="0.5">
      <c r="D4907" s="96"/>
    </row>
    <row r="4908" spans="4:4" x14ac:dyDescent="0.5">
      <c r="D4908" s="96"/>
    </row>
    <row r="4909" spans="4:4" x14ac:dyDescent="0.5">
      <c r="D4909" s="96"/>
    </row>
    <row r="4910" spans="4:4" x14ac:dyDescent="0.5">
      <c r="D4910" s="96"/>
    </row>
    <row r="4911" spans="4:4" x14ac:dyDescent="0.5">
      <c r="D4911" s="96"/>
    </row>
    <row r="4912" spans="4:4" x14ac:dyDescent="0.5">
      <c r="D4912" s="96"/>
    </row>
    <row r="4913" spans="4:4" x14ac:dyDescent="0.5">
      <c r="D4913" s="96"/>
    </row>
    <row r="4914" spans="4:4" x14ac:dyDescent="0.5">
      <c r="D4914" s="96"/>
    </row>
    <row r="4915" spans="4:4" x14ac:dyDescent="0.5">
      <c r="D4915" s="96"/>
    </row>
    <row r="4916" spans="4:4" x14ac:dyDescent="0.5">
      <c r="D4916" s="96"/>
    </row>
    <row r="4917" spans="4:4" x14ac:dyDescent="0.5">
      <c r="D4917" s="96"/>
    </row>
    <row r="4918" spans="4:4" x14ac:dyDescent="0.5">
      <c r="D4918" s="96"/>
    </row>
    <row r="4919" spans="4:4" x14ac:dyDescent="0.5">
      <c r="D4919" s="96"/>
    </row>
    <row r="4920" spans="4:4" x14ac:dyDescent="0.5">
      <c r="D4920" s="96"/>
    </row>
    <row r="4921" spans="4:4" x14ac:dyDescent="0.5">
      <c r="D4921" s="96"/>
    </row>
    <row r="4922" spans="4:4" x14ac:dyDescent="0.5">
      <c r="D4922" s="96"/>
    </row>
    <row r="4923" spans="4:4" x14ac:dyDescent="0.5">
      <c r="D4923" s="96"/>
    </row>
    <row r="4924" spans="4:4" x14ac:dyDescent="0.5">
      <c r="D4924" s="96"/>
    </row>
    <row r="4925" spans="4:4" x14ac:dyDescent="0.5">
      <c r="D4925" s="96"/>
    </row>
    <row r="4926" spans="4:4" x14ac:dyDescent="0.5">
      <c r="D4926" s="96"/>
    </row>
    <row r="4927" spans="4:4" x14ac:dyDescent="0.5">
      <c r="D4927" s="96"/>
    </row>
    <row r="4928" spans="4:4" x14ac:dyDescent="0.5">
      <c r="D4928" s="96"/>
    </row>
    <row r="4929" spans="4:4" x14ac:dyDescent="0.5">
      <c r="D4929" s="96"/>
    </row>
    <row r="4930" spans="4:4" x14ac:dyDescent="0.5">
      <c r="D4930" s="96"/>
    </row>
    <row r="4931" spans="4:4" x14ac:dyDescent="0.5">
      <c r="D4931" s="96"/>
    </row>
    <row r="4932" spans="4:4" x14ac:dyDescent="0.5">
      <c r="D4932" s="96"/>
    </row>
    <row r="4933" spans="4:4" x14ac:dyDescent="0.5">
      <c r="D4933" s="96"/>
    </row>
    <row r="4934" spans="4:4" x14ac:dyDescent="0.5">
      <c r="D4934" s="96"/>
    </row>
    <row r="4935" spans="4:4" x14ac:dyDescent="0.5">
      <c r="D4935" s="96"/>
    </row>
    <row r="4936" spans="4:4" x14ac:dyDescent="0.5">
      <c r="D4936" s="96"/>
    </row>
    <row r="4937" spans="4:4" x14ac:dyDescent="0.5">
      <c r="D4937" s="96"/>
    </row>
    <row r="4938" spans="4:4" x14ac:dyDescent="0.5">
      <c r="D4938" s="96"/>
    </row>
    <row r="4939" spans="4:4" x14ac:dyDescent="0.5">
      <c r="D4939" s="96"/>
    </row>
    <row r="4940" spans="4:4" x14ac:dyDescent="0.5">
      <c r="D4940" s="96"/>
    </row>
    <row r="4941" spans="4:4" x14ac:dyDescent="0.5">
      <c r="D4941" s="96"/>
    </row>
    <row r="4942" spans="4:4" x14ac:dyDescent="0.5">
      <c r="D4942" s="96"/>
    </row>
    <row r="4943" spans="4:4" x14ac:dyDescent="0.5">
      <c r="D4943" s="96"/>
    </row>
    <row r="4944" spans="4:4" x14ac:dyDescent="0.5">
      <c r="D4944" s="96"/>
    </row>
    <row r="4945" spans="4:4" x14ac:dyDescent="0.5">
      <c r="D4945" s="96"/>
    </row>
    <row r="4946" spans="4:4" x14ac:dyDescent="0.5">
      <c r="D4946" s="96"/>
    </row>
    <row r="4947" spans="4:4" x14ac:dyDescent="0.5">
      <c r="D4947" s="96"/>
    </row>
    <row r="4948" spans="4:4" x14ac:dyDescent="0.5">
      <c r="D4948" s="96"/>
    </row>
    <row r="4949" spans="4:4" x14ac:dyDescent="0.5">
      <c r="D4949" s="96"/>
    </row>
    <row r="4950" spans="4:4" x14ac:dyDescent="0.5">
      <c r="D4950" s="96"/>
    </row>
    <row r="4951" spans="4:4" x14ac:dyDescent="0.5">
      <c r="D4951" s="96"/>
    </row>
    <row r="4952" spans="4:4" x14ac:dyDescent="0.5">
      <c r="D4952" s="96"/>
    </row>
    <row r="4953" spans="4:4" x14ac:dyDescent="0.5">
      <c r="D4953" s="96"/>
    </row>
    <row r="4954" spans="4:4" x14ac:dyDescent="0.5">
      <c r="D4954" s="96"/>
    </row>
    <row r="4955" spans="4:4" x14ac:dyDescent="0.5">
      <c r="D4955" s="96"/>
    </row>
    <row r="4956" spans="4:4" x14ac:dyDescent="0.5">
      <c r="D4956" s="96"/>
    </row>
    <row r="4957" spans="4:4" x14ac:dyDescent="0.5">
      <c r="D4957" s="96"/>
    </row>
    <row r="4958" spans="4:4" x14ac:dyDescent="0.5">
      <c r="D4958" s="96"/>
    </row>
    <row r="4959" spans="4:4" x14ac:dyDescent="0.5">
      <c r="D4959" s="96"/>
    </row>
    <row r="4960" spans="4:4" x14ac:dyDescent="0.5">
      <c r="D4960" s="96"/>
    </row>
    <row r="4961" spans="4:4" x14ac:dyDescent="0.5">
      <c r="D4961" s="96"/>
    </row>
    <row r="4962" spans="4:4" x14ac:dyDescent="0.5">
      <c r="D4962" s="96"/>
    </row>
    <row r="4963" spans="4:4" x14ac:dyDescent="0.5">
      <c r="D4963" s="96"/>
    </row>
    <row r="4964" spans="4:4" x14ac:dyDescent="0.5">
      <c r="D4964" s="96"/>
    </row>
    <row r="4965" spans="4:4" x14ac:dyDescent="0.5">
      <c r="D4965" s="96"/>
    </row>
    <row r="4966" spans="4:4" x14ac:dyDescent="0.5">
      <c r="D4966" s="96"/>
    </row>
    <row r="4967" spans="4:4" x14ac:dyDescent="0.5">
      <c r="D4967" s="96"/>
    </row>
    <row r="4968" spans="4:4" x14ac:dyDescent="0.5">
      <c r="D4968" s="96"/>
    </row>
    <row r="4969" spans="4:4" x14ac:dyDescent="0.5">
      <c r="D4969" s="96"/>
    </row>
    <row r="4970" spans="4:4" x14ac:dyDescent="0.5">
      <c r="D4970" s="96"/>
    </row>
    <row r="4971" spans="4:4" x14ac:dyDescent="0.5">
      <c r="D4971" s="96"/>
    </row>
    <row r="4972" spans="4:4" x14ac:dyDescent="0.5">
      <c r="D4972" s="96"/>
    </row>
    <row r="4973" spans="4:4" x14ac:dyDescent="0.5">
      <c r="D4973" s="96"/>
    </row>
    <row r="4974" spans="4:4" x14ac:dyDescent="0.5">
      <c r="D4974" s="96"/>
    </row>
    <row r="4975" spans="4:4" x14ac:dyDescent="0.5">
      <c r="D4975" s="96"/>
    </row>
    <row r="4976" spans="4:4" x14ac:dyDescent="0.5">
      <c r="D4976" s="96"/>
    </row>
    <row r="4977" spans="4:4" x14ac:dyDescent="0.5">
      <c r="D4977" s="96"/>
    </row>
    <row r="4978" spans="4:4" x14ac:dyDescent="0.5">
      <c r="D4978" s="96"/>
    </row>
    <row r="4979" spans="4:4" x14ac:dyDescent="0.5">
      <c r="D4979" s="96"/>
    </row>
    <row r="4980" spans="4:4" x14ac:dyDescent="0.5">
      <c r="D4980" s="96"/>
    </row>
    <row r="4981" spans="4:4" x14ac:dyDescent="0.5">
      <c r="D4981" s="96"/>
    </row>
    <row r="4982" spans="4:4" x14ac:dyDescent="0.5">
      <c r="D4982" s="96"/>
    </row>
    <row r="4983" spans="4:4" x14ac:dyDescent="0.5">
      <c r="D4983" s="96"/>
    </row>
    <row r="4984" spans="4:4" x14ac:dyDescent="0.5">
      <c r="D4984" s="96"/>
    </row>
    <row r="4985" spans="4:4" x14ac:dyDescent="0.5">
      <c r="D4985" s="96"/>
    </row>
    <row r="4986" spans="4:4" x14ac:dyDescent="0.5">
      <c r="D4986" s="96"/>
    </row>
    <row r="4987" spans="4:4" x14ac:dyDescent="0.5">
      <c r="D4987" s="96"/>
    </row>
    <row r="4988" spans="4:4" x14ac:dyDescent="0.5">
      <c r="D4988" s="96"/>
    </row>
    <row r="4989" spans="4:4" x14ac:dyDescent="0.5">
      <c r="D4989" s="96"/>
    </row>
    <row r="4990" spans="4:4" x14ac:dyDescent="0.5">
      <c r="D4990" s="96"/>
    </row>
    <row r="4991" spans="4:4" x14ac:dyDescent="0.5">
      <c r="D4991" s="96"/>
    </row>
    <row r="4992" spans="4:4" x14ac:dyDescent="0.5">
      <c r="D4992" s="96"/>
    </row>
    <row r="4993" spans="4:4" x14ac:dyDescent="0.5">
      <c r="D4993" s="96"/>
    </row>
    <row r="4994" spans="4:4" x14ac:dyDescent="0.5">
      <c r="D4994" s="96"/>
    </row>
    <row r="4995" spans="4:4" x14ac:dyDescent="0.5">
      <c r="D4995" s="96"/>
    </row>
    <row r="4996" spans="4:4" x14ac:dyDescent="0.5">
      <c r="D4996" s="96"/>
    </row>
    <row r="4997" spans="4:4" x14ac:dyDescent="0.5">
      <c r="D4997" s="96"/>
    </row>
    <row r="4998" spans="4:4" x14ac:dyDescent="0.5">
      <c r="D4998" s="96"/>
    </row>
    <row r="4999" spans="4:4" x14ac:dyDescent="0.5">
      <c r="D4999" s="96"/>
    </row>
    <row r="5000" spans="4:4" x14ac:dyDescent="0.5">
      <c r="D5000" s="96"/>
    </row>
  </sheetData>
  <sheetProtection algorithmName="SHA-512" hashValue="x/jaJt9evq9d3KbVcnTkPzzRG/hsPSgmISLkqRgfbfgHmRp0G0opuU5H+RxiT6m5TgifKRiXyXwiG4Aowd29Fw==" saltValue="fYtAsvFUYVkboF9Ssvf/SQ==" spinCount="100000" sheet="1" objects="1" scenarios="1"/>
  <mergeCells count="13">
    <mergeCell ref="C16:G16"/>
    <mergeCell ref="A1:G1"/>
    <mergeCell ref="C2:G2"/>
    <mergeCell ref="C3:G3"/>
    <mergeCell ref="C4:G4"/>
    <mergeCell ref="C12:G12"/>
    <mergeCell ref="C61:G61"/>
    <mergeCell ref="C19:G19"/>
    <mergeCell ref="C30:G30"/>
    <mergeCell ref="C35:G35"/>
    <mergeCell ref="C36:G36"/>
    <mergeCell ref="C52:G52"/>
    <mergeCell ref="C56:G56"/>
  </mergeCells>
  <pageMargins left="0.59055118110236204" right="0.196850393700787" top="0.78740157499999996" bottom="0.78740157499999996" header="0.3" footer="0.3"/>
  <pageSetup paperSize="9" orientation="landscape" r:id="rId1"/>
  <headerFooter>
    <oddFooter>&amp;RStránka &amp;P z &amp;N&amp;LZpracováno programem BUILDpower S,  © RTS, a.s.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7</vt:i4>
      </vt:variant>
    </vt:vector>
  </HeadingPairs>
  <TitlesOfParts>
    <vt:vector size="11" baseType="lpstr">
      <vt:lpstr>Rekapitulace stavby</vt:lpstr>
      <vt:lpstr>SO01 - Rekonstrukce</vt:lpstr>
      <vt:lpstr>Elektro</vt:lpstr>
      <vt:lpstr>Injektáž - etapa 1</vt:lpstr>
      <vt:lpstr>'Injektáž - etapa 1'!Názvy_tisku</vt:lpstr>
      <vt:lpstr>'Rekapitulace stavby'!Názvy_tisku</vt:lpstr>
      <vt:lpstr>'SO01 - Rekonstrukce'!Názvy_tisku</vt:lpstr>
      <vt:lpstr>Elektro!Oblast_tisku</vt:lpstr>
      <vt:lpstr>'Injektáž - etapa 1'!Oblast_tisku</vt:lpstr>
      <vt:lpstr>'Rekapitulace stavby'!Oblast_tisku</vt:lpstr>
      <vt:lpstr>'SO01 - Rekonstrukce'!Oblast_tisku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Adam Hajnovic</dc:creator>
  <cp:lastModifiedBy>Kaplan Tomáš</cp:lastModifiedBy>
  <dcterms:created xsi:type="dcterms:W3CDTF">2021-11-22T20:26:08Z</dcterms:created>
  <dcterms:modified xsi:type="dcterms:W3CDTF">2021-12-05T15:43:14Z</dcterms:modified>
</cp:coreProperties>
</file>